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518"/>
  <workbookPr codeName="ThisWorkbook"/>
  <mc:AlternateContent xmlns:mc="http://schemas.openxmlformats.org/markup-compatibility/2006">
    <mc:Choice Requires="x15">
      <x15ac:absPath xmlns:x15ac="http://schemas.microsoft.com/office/spreadsheetml/2010/11/ac" url="https://afrij.sharepoint.com/sites/CFP-1400CFP/Documents partages/1400 CFP/Contrats d'apprentissage/Contrats et annexes FR-AL-IT/Contrats documents div. FR/"/>
    </mc:Choice>
  </mc:AlternateContent>
  <xr:revisionPtr revIDLastSave="55" documentId="13_ncr:1_{20512976-114B-4D96-BEC3-D1C42ACEF920}" xr6:coauthVersionLast="47" xr6:coauthVersionMax="47" xr10:uidLastSave="{903D7A90-F9A2-4A65-BFFA-991C5D84C554}"/>
  <bookViews>
    <workbookView xWindow="-120" yWindow="-120" windowWidth="29040" windowHeight="15720" firstSheet="6" activeTab="6" xr2:uid="{00000000-000D-0000-FFFF-FFFF00000000}"/>
  </bookViews>
  <sheets>
    <sheet name="Explications" sheetId="6" r:id="rId1"/>
    <sheet name="Saisie" sheetId="2" r:id="rId2"/>
    <sheet name="Décompte salaire" sheetId="1" r:id="rId3"/>
    <sheet name="Lohnabrechnung" sheetId="5" r:id="rId4"/>
    <sheet name="Libre" sheetId="7" r:id="rId5"/>
    <sheet name="Frei" sheetId="8" r:id="rId6"/>
    <sheet name="Base de données" sheetId="10" r:id="rId7"/>
  </sheets>
  <definedNames>
    <definedName name="_xlnm.Print_Area" localSheetId="2">'Décompte salaire'!$A$1:$K$30</definedName>
    <definedName name="_xlnm.Print_Area" localSheetId="5">Frei!$A$1:$M$30</definedName>
    <definedName name="_xlnm.Print_Area" localSheetId="4">Libre!$A$1:$K$30</definedName>
    <definedName name="_xlnm.Print_Area" localSheetId="3">Lohnabrechnung!$A$1:$M$30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8" i="2" l="1"/>
  <c r="U19" i="2" l="1"/>
  <c r="U20" i="2"/>
  <c r="A18" i="5" l="1"/>
  <c r="H18" i="5" s="1"/>
  <c r="A17" i="5"/>
  <c r="A17" i="8" s="1"/>
  <c r="H17" i="8" s="1"/>
  <c r="A17" i="1"/>
  <c r="A17" i="7" s="1"/>
  <c r="G17" i="7" s="1"/>
  <c r="A18" i="1"/>
  <c r="G18" i="1" s="1"/>
  <c r="B24" i="2"/>
  <c r="B22" i="2"/>
  <c r="G17" i="1" l="1"/>
  <c r="A18" i="7"/>
  <c r="G18" i="7" s="1"/>
  <c r="A18" i="8"/>
  <c r="H18" i="8" s="1"/>
  <c r="H17" i="5"/>
  <c r="U43" i="2"/>
  <c r="T43" i="2"/>
  <c r="S43" i="2"/>
  <c r="U44" i="2"/>
  <c r="T44" i="2"/>
  <c r="S44" i="2"/>
  <c r="U45" i="2"/>
  <c r="T45" i="2"/>
  <c r="S45" i="2"/>
  <c r="U46" i="2"/>
  <c r="T46" i="2"/>
  <c r="S46" i="2"/>
  <c r="U47" i="2"/>
  <c r="T47" i="2"/>
  <c r="S47" i="2"/>
  <c r="U51" i="2"/>
  <c r="T51" i="2"/>
  <c r="S51" i="2"/>
  <c r="U55" i="2"/>
  <c r="T55" i="2"/>
  <c r="S55" i="2"/>
  <c r="U59" i="2"/>
  <c r="T59" i="2"/>
  <c r="S59" i="2"/>
  <c r="U63" i="2"/>
  <c r="T63" i="2"/>
  <c r="S63" i="2"/>
  <c r="U68" i="2"/>
  <c r="U69" i="2"/>
  <c r="U70" i="2"/>
  <c r="U71" i="2"/>
  <c r="U72" i="2"/>
  <c r="U73" i="2"/>
  <c r="U67" i="2"/>
  <c r="T68" i="2"/>
  <c r="T69" i="2"/>
  <c r="T70" i="2"/>
  <c r="T71" i="2"/>
  <c r="T72" i="2"/>
  <c r="T73" i="2"/>
  <c r="T67" i="2"/>
  <c r="S68" i="2"/>
  <c r="S69" i="2"/>
  <c r="S70" i="2"/>
  <c r="S71" i="2"/>
  <c r="S72" i="2"/>
  <c r="S73" i="2"/>
  <c r="S67" i="2"/>
  <c r="V75" i="2"/>
  <c r="P33" i="2"/>
  <c r="U21" i="2"/>
  <c r="S9" i="2"/>
  <c r="B21" i="10"/>
  <c r="S10" i="2" s="1"/>
  <c r="R6" i="2"/>
  <c r="R7" i="2" s="1"/>
  <c r="R5" i="2"/>
  <c r="R4" i="2"/>
  <c r="A19" i="1" l="1"/>
  <c r="G19" i="1" s="1"/>
  <c r="A19" i="5"/>
  <c r="H19" i="5" s="1"/>
  <c r="B32" i="8" l="1"/>
  <c r="A32" i="7"/>
  <c r="E14" i="1"/>
  <c r="A32" i="1" s="1"/>
  <c r="E18" i="8"/>
  <c r="E17" i="8"/>
  <c r="D19" i="7"/>
  <c r="D18" i="7"/>
  <c r="D17" i="7"/>
  <c r="R19" i="2"/>
  <c r="E19" i="8" l="1"/>
  <c r="U9" i="2"/>
  <c r="L9" i="2" s="1"/>
  <c r="U4" i="2" s="1"/>
  <c r="S4" i="2" s="1"/>
  <c r="A19" i="7" l="1"/>
  <c r="G19" i="7" s="1"/>
  <c r="A19" i="8"/>
  <c r="H19" i="8" s="1"/>
  <c r="U7" i="2"/>
  <c r="S7" i="2" s="1"/>
  <c r="U5" i="2"/>
  <c r="S5" i="2" s="1"/>
  <c r="U6" i="2"/>
  <c r="S6" i="2" s="1"/>
  <c r="A57" i="2"/>
  <c r="E22" i="8"/>
  <c r="F22" i="8" s="1"/>
  <c r="F25" i="8" s="1"/>
  <c r="B28" i="8" s="1"/>
  <c r="M14" i="8"/>
  <c r="L20" i="8"/>
  <c r="L21" i="8"/>
  <c r="M24" i="8"/>
  <c r="D22" i="7"/>
  <c r="E22" i="7" s="1"/>
  <c r="K14" i="7"/>
  <c r="J20" i="7"/>
  <c r="J21" i="7"/>
  <c r="K24" i="7"/>
  <c r="F14" i="5"/>
  <c r="B32" i="5" s="1"/>
  <c r="I24" i="2"/>
  <c r="V44" i="2"/>
  <c r="V46" i="2"/>
  <c r="Q41" i="2"/>
  <c r="V51" i="2" s="1"/>
  <c r="V55" i="2"/>
  <c r="V43" i="2"/>
  <c r="V45" i="2"/>
  <c r="V47" i="2"/>
  <c r="V63" i="2"/>
  <c r="P21" i="2"/>
  <c r="V67" i="2"/>
  <c r="E33" i="2" s="1"/>
  <c r="P19" i="2" s="1"/>
  <c r="V68" i="2"/>
  <c r="V69" i="2"/>
  <c r="V70" i="2"/>
  <c r="V71" i="2"/>
  <c r="V72" i="2"/>
  <c r="V73" i="2"/>
  <c r="R13" i="2"/>
  <c r="R17" i="2" s="1"/>
  <c r="R16" i="2" s="1"/>
  <c r="S14" i="2"/>
  <c r="S17" i="2" s="1"/>
  <c r="S13" i="2" s="1"/>
  <c r="T16" i="2"/>
  <c r="T17" i="2" s="1"/>
  <c r="T13" i="2" s="1"/>
  <c r="U17" i="2"/>
  <c r="P41" i="2"/>
  <c r="C51" i="2" s="1"/>
  <c r="V59" i="2"/>
  <c r="G34" i="2"/>
  <c r="G33" i="2"/>
  <c r="C46" i="2"/>
  <c r="C44" i="2"/>
  <c r="E20" i="2"/>
  <c r="C59" i="2"/>
  <c r="A61" i="2"/>
  <c r="C63" i="2"/>
  <c r="C55" i="2"/>
  <c r="C47" i="2"/>
  <c r="C45" i="2"/>
  <c r="C43" i="2"/>
  <c r="F17" i="2"/>
  <c r="A17" i="2"/>
  <c r="D16" i="2"/>
  <c r="L18" i="8" l="1"/>
  <c r="L17" i="8"/>
  <c r="L19" i="8"/>
  <c r="D21" i="1"/>
  <c r="J21" i="1" s="1"/>
  <c r="D19" i="1"/>
  <c r="D18" i="1"/>
  <c r="D17" i="1"/>
  <c r="E21" i="5"/>
  <c r="L21" i="5" s="1"/>
  <c r="E18" i="5"/>
  <c r="E17" i="5"/>
  <c r="E19" i="5"/>
  <c r="E25" i="7"/>
  <c r="B28" i="7" s="1"/>
  <c r="J19" i="7"/>
  <c r="J18" i="7"/>
  <c r="J17" i="7"/>
  <c r="U13" i="2"/>
  <c r="K16" i="2" s="1"/>
  <c r="D18" i="2"/>
  <c r="T7" i="2"/>
  <c r="T6" i="2"/>
  <c r="U14" i="2"/>
  <c r="U16" i="2"/>
  <c r="S16" i="2"/>
  <c r="R14" i="2"/>
  <c r="N16" i="2"/>
  <c r="V64" i="2"/>
  <c r="E34" i="2" s="1"/>
  <c r="P20" i="2" s="1"/>
  <c r="K22" i="2" s="1"/>
  <c r="T14" i="2"/>
  <c r="D20" i="1"/>
  <c r="J20" i="1" s="1"/>
  <c r="E20" i="5"/>
  <c r="L20" i="5" s="1"/>
  <c r="K14" i="1"/>
  <c r="M14" i="5"/>
  <c r="E24" i="1" l="1"/>
  <c r="K24" i="1" s="1"/>
  <c r="F24" i="5"/>
  <c r="M24" i="5" s="1"/>
  <c r="L22" i="8"/>
  <c r="M22" i="8" s="1"/>
  <c r="M25" i="8" s="1"/>
  <c r="I28" i="8" s="1"/>
  <c r="L17" i="5"/>
  <c r="L18" i="5"/>
  <c r="J17" i="1"/>
  <c r="J19" i="1"/>
  <c r="J18" i="1"/>
  <c r="L19" i="5"/>
  <c r="J22" i="7"/>
  <c r="K22" i="7" s="1"/>
  <c r="K25" i="7" s="1"/>
  <c r="H28" i="7" s="1"/>
  <c r="N17" i="2"/>
  <c r="D17" i="2"/>
  <c r="K17" i="2"/>
  <c r="D22" i="1"/>
  <c r="E22" i="1" s="1"/>
  <c r="E22" i="5"/>
  <c r="F22" i="5" s="1"/>
  <c r="E25" i="1" l="1"/>
  <c r="B28" i="1" s="1"/>
  <c r="F25" i="5"/>
  <c r="B28" i="5" s="1"/>
  <c r="L22" i="5"/>
  <c r="M22" i="5" s="1"/>
  <c r="M25" i="5" s="1"/>
  <c r="I28" i="5" s="1"/>
  <c r="J22" i="1"/>
  <c r="K22" i="1" s="1"/>
  <c r="K25" i="1" s="1"/>
  <c r="H28"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fri2</author>
    <author>Berret Fabrice</author>
  </authors>
  <commentList>
    <comment ref="A1" authorId="0" shapeId="0" xr:uid="{00000000-0006-0000-0100-000001000000}">
      <text>
        <r>
          <rPr>
            <b/>
            <sz val="8"/>
            <color indexed="81"/>
            <rFont val="Tahoma"/>
            <family val="2"/>
          </rPr>
          <t xml:space="preserve">Trois éléments doivent être choisis dans la rubrique "données de base" :
</t>
        </r>
        <r>
          <rPr>
            <b/>
            <u/>
            <sz val="8"/>
            <color indexed="81"/>
            <rFont val="Tahoma"/>
            <family val="2"/>
          </rPr>
          <t>- année de formation :</t>
        </r>
        <r>
          <rPr>
            <b/>
            <sz val="8"/>
            <color indexed="81"/>
            <rFont val="Tahoma"/>
            <family val="2"/>
          </rPr>
          <t xml:space="preserve"> si l'apprenti accomplit sa 3</t>
        </r>
        <r>
          <rPr>
            <b/>
            <vertAlign val="superscript"/>
            <sz val="8"/>
            <color indexed="81"/>
            <rFont val="Tahoma"/>
            <family val="2"/>
          </rPr>
          <t>ème</t>
        </r>
        <r>
          <rPr>
            <b/>
            <sz val="8"/>
            <color indexed="81"/>
            <rFont val="Tahoma"/>
            <family val="2"/>
          </rPr>
          <t xml:space="preserve"> année, il faut choisir entre 2 variantes, selon que l'apprenti travaille ou non durant le cours bloc.
</t>
        </r>
        <r>
          <rPr>
            <b/>
            <u/>
            <sz val="8"/>
            <color indexed="81"/>
            <rFont val="Tahoma"/>
            <family val="2"/>
          </rPr>
          <t>- vacances :</t>
        </r>
        <r>
          <rPr>
            <b/>
            <sz val="8"/>
            <color indexed="81"/>
            <rFont val="Tahoma"/>
            <family val="2"/>
          </rPr>
          <t xml:space="preserve"> en fonction de l'âge de l'apprenti, le nombre de semaines de vacances varie. Jusqu'à 20 ans, l'apprenti à droit à 5 semaines. Dès 20 ans, il n'a plus droit qu'à 4.
</t>
        </r>
        <r>
          <rPr>
            <b/>
            <u/>
            <sz val="8"/>
            <color indexed="81"/>
            <rFont val="Tahoma"/>
            <family val="2"/>
          </rPr>
          <t>- payement du salaire :</t>
        </r>
        <r>
          <rPr>
            <b/>
            <sz val="8"/>
            <color indexed="81"/>
            <rFont val="Tahoma"/>
            <family val="2"/>
          </rPr>
          <t xml:space="preserve"> </t>
        </r>
        <r>
          <rPr>
            <b/>
            <sz val="8"/>
            <color indexed="10"/>
            <rFont val="Tahoma"/>
            <family val="2"/>
          </rPr>
          <t>ce choix ne concerne que les 3</t>
        </r>
        <r>
          <rPr>
            <b/>
            <vertAlign val="superscript"/>
            <sz val="8"/>
            <color indexed="10"/>
            <rFont val="Tahoma"/>
            <family val="2"/>
          </rPr>
          <t>èmes</t>
        </r>
        <r>
          <rPr>
            <b/>
            <sz val="8"/>
            <color indexed="10"/>
            <rFont val="Tahoma"/>
            <family val="2"/>
          </rPr>
          <t xml:space="preserve"> années !</t>
        </r>
        <r>
          <rPr>
            <b/>
            <sz val="8"/>
            <color indexed="81"/>
            <rFont val="Tahoma"/>
            <family val="2"/>
          </rPr>
          <t xml:space="preserve"> Il est en effet possible de verser le salaire sur la période de travail (6.5 mois) ou sur toute l'année.</t>
        </r>
        <r>
          <rPr>
            <sz val="8"/>
            <color indexed="81"/>
            <rFont val="Tahoma"/>
            <family val="2"/>
          </rPr>
          <t xml:space="preserve">
</t>
        </r>
      </text>
    </comment>
    <comment ref="K9" authorId="1" shapeId="0" xr:uid="{00000000-0006-0000-0100-000002000000}">
      <text>
        <r>
          <rPr>
            <b/>
            <sz val="9"/>
            <color indexed="81"/>
            <rFont val="Tahoma"/>
            <family val="2"/>
          </rPr>
          <t xml:space="preserve">A partir de juillet 2017, le nombre d'heures de travail hebdomadaire varie entre le Jura et le Jura bernois (50 heures par semaine pour le Jura et 55 h pour le Jura bernois). Par ailleurs, les éléments suivants sont pris en compte pour les calculs :
- année civile : 365 jours
- congés :          78.5 jours (1.5 * 52 semaines)
- vacances :      27.5 jours (5.5 * 5 semaines ou 22 jours si &gt; 20 ans)
- école :             40 jours (120 en 3ème année)
- CIE :                  4 jours
Au vu de ces éléments, il reste :
- 215 jours de travail pour les apprentis de 1ère ou 2ème année (220.5 si &gt; 20 ans)
- 135 jours de travail pour les apprentis de 3ème année (140.5 si &gt; 20 ans)
Dans le cas où l'apprenti de 3ème année ne travaille pas durant le semestre d'hiver (Variante A), il faut compter 20 semaines à 1/2 jour en moins.
</t>
        </r>
      </text>
    </comment>
    <comment ref="A12" authorId="0" shapeId="0" xr:uid="{00000000-0006-0000-0100-000003000000}">
      <text>
        <r>
          <rPr>
            <b/>
            <sz val="8"/>
            <color indexed="81"/>
            <rFont val="Tahoma"/>
            <family val="2"/>
          </rPr>
          <t xml:space="preserve">Un seul élément doit être choisi dans cette rubrique : le salaire retenu (plage violette). Il s'agit d'un salaire mensuel brut.
Plusieurs indications permettent de faire ce choix en toute connaissance de cause :
</t>
        </r>
        <r>
          <rPr>
            <b/>
            <u/>
            <sz val="8"/>
            <color indexed="81"/>
            <rFont val="Tahoma"/>
            <family val="2"/>
          </rPr>
          <t>- un salaire indicatif</t>
        </r>
        <r>
          <rPr>
            <b/>
            <sz val="8"/>
            <color indexed="81"/>
            <rFont val="Tahoma"/>
            <family val="2"/>
          </rPr>
          <t xml:space="preserve"> ainsi que les directives s'affichent en fonction des données de bases séléctionnées. Le salaire indicatif est indiqué par heure, par mois </t>
        </r>
        <r>
          <rPr>
            <b/>
            <i/>
            <sz val="8"/>
            <color indexed="81"/>
            <rFont val="Tahoma"/>
            <family val="2"/>
          </rPr>
          <t>(sur 12 ou 6.5 en fonction du choix !)</t>
        </r>
        <r>
          <rPr>
            <b/>
            <sz val="8"/>
            <color indexed="81"/>
            <rFont val="Tahoma"/>
            <family val="2"/>
          </rPr>
          <t xml:space="preserve"> et par année.
</t>
        </r>
        <r>
          <rPr>
            <b/>
            <u/>
            <sz val="8"/>
            <color indexed="81"/>
            <rFont val="Tahoma"/>
            <family val="2"/>
          </rPr>
          <t>- une aide de calcul à partir d'un salaire brut (haut de la zone verte) :</t>
        </r>
        <r>
          <rPr>
            <b/>
            <sz val="8"/>
            <color indexed="81"/>
            <rFont val="Tahoma"/>
            <family val="2"/>
          </rPr>
          <t xml:space="preserve"> permet de calculer le salaire brut horaire, mensuel ou annuel à partir d'un salaire souhaité.
</t>
        </r>
        <r>
          <rPr>
            <b/>
            <i/>
            <sz val="8"/>
            <color indexed="81"/>
            <rFont val="Tahoma"/>
            <family val="2"/>
          </rPr>
          <t xml:space="preserve">Exemple 1 : vous souhaitez que l'apprenti touche 7.50 par heure. vous pouvez indiquez "horaire" dans la zone déroulante et 7.50 dans la case grisée. Le programme calculera le salaire mensuel que vous devez verser et le salaire annuel que cela représente.
Exemple 2 : vous souhaitez verser un salaire annuel de 11'000.- à votre apprenti. Indiquez "annuel" dans la zone déroulante et 11'000.- dans la case grisée. Le programme calculera le salaire horaire que cela représente ainsi que le salaire mensuel à verser pour y parvenir.
</t>
        </r>
        <r>
          <rPr>
            <b/>
            <u/>
            <sz val="8"/>
            <color indexed="81"/>
            <rFont val="Tahoma"/>
            <family val="2"/>
          </rPr>
          <t>- une aide de calcul à partir d'un salaire net (bas de la zone verte) :</t>
        </r>
        <r>
          <rPr>
            <b/>
            <sz val="8"/>
            <color indexed="81"/>
            <rFont val="Tahoma"/>
            <family val="2"/>
          </rPr>
          <t xml:space="preserve"> permet de calculer le salaire brut mensuel à partir d'un salaire net souhaité. Attention, ce salaire dépend des déductions, du salaire en nature ainsi que des indimintés de pension. Le programme prend les données indiquées dans les rubriques ad hoc pour faire le calcul. Vous pouvez modifier à votre guise ces données dans les rubriques "déductions" et "calcul des indémnités de pension"</t>
        </r>
        <r>
          <rPr>
            <sz val="8"/>
            <color indexed="81"/>
            <rFont val="Tahoma"/>
            <family val="2"/>
          </rPr>
          <t xml:space="preserve">
 </t>
        </r>
      </text>
    </comment>
    <comment ref="A25" authorId="0" shapeId="0" xr:uid="{00000000-0006-0000-0100-000004000000}">
      <text>
        <r>
          <rPr>
            <b/>
            <sz val="8"/>
            <color indexed="81"/>
            <rFont val="Tahoma"/>
            <family val="2"/>
          </rPr>
          <t xml:space="preserve">Quatre éléments peuvent être choisis :
</t>
        </r>
        <r>
          <rPr>
            <b/>
            <u/>
            <sz val="8"/>
            <color indexed="81"/>
            <rFont val="Tahoma"/>
            <family val="2"/>
          </rPr>
          <t>- Cotisations AVS :</t>
        </r>
        <r>
          <rPr>
            <b/>
            <sz val="8"/>
            <color indexed="81"/>
            <rFont val="Tahoma"/>
            <family val="2"/>
          </rPr>
          <t xml:space="preserve"> dès le 1</t>
        </r>
        <r>
          <rPr>
            <b/>
            <vertAlign val="superscript"/>
            <sz val="8"/>
            <color indexed="81"/>
            <rFont val="Tahoma"/>
            <family val="2"/>
          </rPr>
          <t>er</t>
        </r>
        <r>
          <rPr>
            <b/>
            <sz val="8"/>
            <color indexed="81"/>
            <rFont val="Tahoma"/>
            <family val="2"/>
          </rPr>
          <t xml:space="preserve"> janvier suivant le 17</t>
        </r>
        <r>
          <rPr>
            <b/>
            <vertAlign val="superscript"/>
            <sz val="8"/>
            <color indexed="81"/>
            <rFont val="Tahoma"/>
            <family val="2"/>
          </rPr>
          <t>ème</t>
        </r>
        <r>
          <rPr>
            <b/>
            <sz val="8"/>
            <color indexed="81"/>
            <rFont val="Tahoma"/>
            <family val="2"/>
          </rPr>
          <t xml:space="preserve"> anniversaire (ou de l'année des 18 ans), l'apprenti est tenu de cotiser. Le maître d'apprentissage peut choisir de déduire ces cotisations du salaire brut ou non.
</t>
        </r>
        <r>
          <rPr>
            <b/>
            <u/>
            <sz val="8"/>
            <color indexed="81"/>
            <rFont val="Tahoma"/>
            <family val="2"/>
          </rPr>
          <t>- Cotisations de l'assurance Accidents :</t>
        </r>
        <r>
          <rPr>
            <b/>
            <sz val="8"/>
            <color indexed="81"/>
            <rFont val="Tahoma"/>
            <family val="2"/>
          </rPr>
          <t xml:space="preserve"> les primes correspondant aux accidents non professionnels doivent être payées par le maître d'apprentissage. Elle peuvent être déduites du salaire brut de l'apprenti ou non.
</t>
        </r>
        <r>
          <rPr>
            <b/>
            <u/>
            <sz val="8"/>
            <color indexed="81"/>
            <rFont val="Tahoma"/>
            <family val="2"/>
          </rPr>
          <t>- Cotisations de l'assurance perte de gain :</t>
        </r>
        <r>
          <rPr>
            <b/>
            <sz val="8"/>
            <color indexed="81"/>
            <rFont val="Tahoma"/>
            <family val="2"/>
          </rPr>
          <t xml:space="preserve"> même principe que pour l'assurance accidents.
</t>
        </r>
        <r>
          <rPr>
            <b/>
            <u/>
            <sz val="8"/>
            <color indexed="81"/>
            <rFont val="Tahoma"/>
            <family val="2"/>
          </rPr>
          <t>- Divers :</t>
        </r>
        <r>
          <rPr>
            <b/>
            <sz val="8"/>
            <color indexed="81"/>
            <rFont val="Tahoma"/>
            <family val="2"/>
          </rPr>
          <t xml:space="preserve"> un montant peut être déduit à cet endroit</t>
        </r>
        <r>
          <rPr>
            <sz val="8"/>
            <color indexed="81"/>
            <rFont val="Tahoma"/>
            <family val="2"/>
          </rPr>
          <t xml:space="preserve">
</t>
        </r>
        <r>
          <rPr>
            <b/>
            <sz val="8"/>
            <color indexed="10"/>
            <rFont val="Tahoma"/>
            <family val="2"/>
          </rPr>
          <t>Attention, une présélection indique au programme de déduire ces 3 cotisations.</t>
        </r>
      </text>
    </comment>
    <comment ref="A31" authorId="0" shapeId="0" xr:uid="{00000000-0006-0000-0100-000005000000}">
      <text>
        <r>
          <rPr>
            <b/>
            <sz val="8"/>
            <color indexed="81"/>
            <rFont val="Tahoma"/>
            <family val="2"/>
          </rPr>
          <t xml:space="preserve">Cette rubrique permet de calculer le salaire en nature ainsi que les indemnités de pension. La variante la plus probable est présélectionnée, mais vous pouvez la modifier au besoin. Pour ce faire :
</t>
        </r>
        <r>
          <rPr>
            <b/>
            <u/>
            <sz val="8"/>
            <color indexed="81"/>
            <rFont val="Tahoma"/>
            <family val="2"/>
          </rPr>
          <t>1. Choisir une variante de calcul :</t>
        </r>
        <r>
          <rPr>
            <b/>
            <sz val="8"/>
            <color indexed="81"/>
            <rFont val="Tahoma"/>
            <family val="2"/>
          </rPr>
          <t xml:space="preserve"> la </t>
        </r>
        <r>
          <rPr>
            <b/>
            <sz val="8"/>
            <color indexed="53"/>
            <rFont val="Tahoma"/>
            <family val="2"/>
          </rPr>
          <t>variante orange-brun</t>
        </r>
        <r>
          <rPr>
            <b/>
            <sz val="8"/>
            <color indexed="81"/>
            <rFont val="Tahoma"/>
            <family val="2"/>
          </rPr>
          <t xml:space="preserve"> est une variante "négative" (on part de principe que l'apprenti est logé et nourri et on déduit les repas qui ne sont effectivement pas pris) alors que la </t>
        </r>
        <r>
          <rPr>
            <b/>
            <sz val="8"/>
            <color indexed="48"/>
            <rFont val="Tahoma"/>
            <family val="2"/>
          </rPr>
          <t>variante bleue</t>
        </r>
        <r>
          <rPr>
            <b/>
            <sz val="8"/>
            <color indexed="81"/>
            <rFont val="Tahoma"/>
            <family val="2"/>
          </rPr>
          <t xml:space="preserve"> est une variante "positive" (on part du principe que l'apprenti ne consomme rien et on ajoute ce qu'il consomme effectivement).
</t>
        </r>
        <r>
          <rPr>
            <b/>
            <u/>
            <sz val="8"/>
            <color indexed="81"/>
            <rFont val="Tahoma"/>
            <family val="2"/>
          </rPr>
          <t>2. Choisir si l'apprenti loge durant 6.5 mois ou toute l'année.</t>
        </r>
        <r>
          <rPr>
            <b/>
            <sz val="8"/>
            <color indexed="81"/>
            <rFont val="Tahoma"/>
            <family val="2"/>
          </rPr>
          <t xml:space="preserve"> </t>
        </r>
        <r>
          <rPr>
            <b/>
            <sz val="8"/>
            <color indexed="10"/>
            <rFont val="Tahoma"/>
            <family val="2"/>
          </rPr>
          <t>Ne concerne que la variante 3B (apprenti de 3</t>
        </r>
        <r>
          <rPr>
            <b/>
            <vertAlign val="superscript"/>
            <sz val="8"/>
            <color indexed="10"/>
            <rFont val="Tahoma"/>
            <family val="2"/>
          </rPr>
          <t>ème</t>
        </r>
        <r>
          <rPr>
            <b/>
            <sz val="8"/>
            <color indexed="10"/>
            <rFont val="Tahoma"/>
            <family val="2"/>
          </rPr>
          <t xml:space="preserve"> année qui travaille 1/2 jour par semaine durant le cours bloc). </t>
        </r>
        <r>
          <rPr>
            <b/>
            <sz val="8"/>
            <color indexed="81"/>
            <rFont val="Tahoma"/>
            <family val="2"/>
          </rPr>
          <t xml:space="preserve">
</t>
        </r>
        <r>
          <rPr>
            <b/>
            <u/>
            <sz val="8"/>
            <color indexed="53"/>
            <rFont val="Tahoma"/>
            <family val="2"/>
          </rPr>
          <t>3. Pour la variante orange-brun :</t>
        </r>
        <r>
          <rPr>
            <b/>
            <sz val="8"/>
            <color indexed="81"/>
            <rFont val="Tahoma"/>
            <family val="2"/>
          </rPr>
          <t xml:space="preserve"> le nombre de jours de congé, de jours de vacances ainsi que de jour de cours est prédéfini et indiqué. Tous les nombres peuvent être modifiés au moyen des cellules grisées. Pour chaque ligne, des cases à cocher permettent d'indiquer les repas que l'apprenti ne prend pas. Là encore, une présélection est effectuée. Elle peut être modifiée à l'aide des cases à cocher. 
</t>
        </r>
        <r>
          <rPr>
            <b/>
            <i/>
            <sz val="8"/>
            <color indexed="81"/>
            <rFont val="Tahoma"/>
            <family val="2"/>
          </rPr>
          <t>A noter que les 2 dernières lignes se rapportent au cours bloc et ne concernent donc que les 3</t>
        </r>
        <r>
          <rPr>
            <b/>
            <i/>
            <vertAlign val="superscript"/>
            <sz val="8"/>
            <color indexed="81"/>
            <rFont val="Tahoma"/>
            <family val="2"/>
          </rPr>
          <t>èmes</t>
        </r>
        <r>
          <rPr>
            <b/>
            <i/>
            <sz val="8"/>
            <color indexed="81"/>
            <rFont val="Tahoma"/>
            <family val="2"/>
          </rPr>
          <t xml:space="preserve"> années. Si l'on choisit 3</t>
        </r>
        <r>
          <rPr>
            <b/>
            <i/>
            <vertAlign val="superscript"/>
            <sz val="8"/>
            <color indexed="81"/>
            <rFont val="Tahoma"/>
            <family val="2"/>
          </rPr>
          <t>ème</t>
        </r>
        <r>
          <rPr>
            <b/>
            <i/>
            <sz val="8"/>
            <color indexed="81"/>
            <rFont val="Tahoma"/>
            <family val="2"/>
          </rPr>
          <t xml:space="preserve"> année dans les données de base, ces 2 lignes apparaissent comme cas particulier I ou II. Le cas particulier I est utile pour déduire les jours de cours durant le cours bloc si l'apprenti loge toute l'année. Le cas particulier II est utilie pour ajouter les éventuels repas pris par l'apprenti lorsqu'il travaille durant le cours bloc (alors qu'il ne loge pas sur place durant cette période)</t>
        </r>
        <r>
          <rPr>
            <b/>
            <sz val="8"/>
            <color indexed="81"/>
            <rFont val="Tahoma"/>
            <family val="2"/>
          </rPr>
          <t xml:space="preserve">
</t>
        </r>
        <r>
          <rPr>
            <b/>
            <u/>
            <sz val="8"/>
            <color indexed="48"/>
            <rFont val="Tahoma"/>
            <family val="2"/>
          </rPr>
          <t>3. Pour la variante bleue :</t>
        </r>
        <r>
          <rPr>
            <b/>
            <sz val="8"/>
            <color indexed="81"/>
            <rFont val="Tahoma"/>
            <family val="2"/>
          </rPr>
          <t xml:space="preserve"> les cellules grisées permettent d'indiquer le nombre de jours où des repas sont pris (pour chaque jour, des cases à cocher permettent d'indiquer les repas dont il est question). La dernière concerne les jours de logement. Il suffit d'indiquer le nombre de jours dans la cellule grisée. </t>
        </r>
        <r>
          <rPr>
            <sz val="8"/>
            <color indexed="81"/>
            <rFont val="Tahoma"/>
            <family val="2"/>
          </rPr>
          <t xml:space="preserve">
</t>
        </r>
      </text>
    </comment>
  </commentList>
</comments>
</file>

<file path=xl/sharedStrings.xml><?xml version="1.0" encoding="utf-8"?>
<sst xmlns="http://schemas.openxmlformats.org/spreadsheetml/2006/main" count="339" uniqueCount="168">
  <si>
    <t>Calcul du salaire de l'apprentissage agricole</t>
  </si>
  <si>
    <t xml:space="preserve">Le présent document permet de calculer le salaire de l'apprentissage agricole. </t>
  </si>
  <si>
    <t>Phase 1 :</t>
  </si>
  <si>
    <t>Onglet de saisie</t>
  </si>
  <si>
    <t>L'onglet de saisie permet d'indiquer toutes les informations nécessaires en 4 étapes :</t>
  </si>
  <si>
    <t>F</t>
  </si>
  <si>
    <t>Données de bases</t>
  </si>
  <si>
    <t>Salaire brut</t>
  </si>
  <si>
    <t>Déductions</t>
  </si>
  <si>
    <t>Indemnités de pension</t>
  </si>
  <si>
    <r>
      <t xml:space="preserve">A chaque étape, les plages </t>
    </r>
    <r>
      <rPr>
        <b/>
        <sz val="12"/>
        <rFont val="Arial"/>
        <family val="2"/>
      </rPr>
      <t>surlignées en gris</t>
    </r>
    <r>
      <rPr>
        <sz val="12"/>
        <rFont val="Arial"/>
        <family val="2"/>
      </rPr>
      <t xml:space="preserve"> permettent d'introduire ou de</t>
    </r>
  </si>
  <si>
    <r>
      <t xml:space="preserve">modifier les informations. La plage </t>
    </r>
    <r>
      <rPr>
        <b/>
        <sz val="12"/>
        <rFont val="Arial"/>
        <family val="2"/>
      </rPr>
      <t>surlignée en violet</t>
    </r>
    <r>
      <rPr>
        <sz val="12"/>
        <rFont val="Arial"/>
        <family val="2"/>
      </rPr>
      <t xml:space="preserve"> (salaire) doit </t>
    </r>
    <r>
      <rPr>
        <u/>
        <sz val="12"/>
        <rFont val="Arial"/>
        <family val="2"/>
      </rPr>
      <t>impérativement</t>
    </r>
  </si>
  <si>
    <t>être saisie.</t>
  </si>
  <si>
    <t>Pour chaque étape, un commentaire comprenant des précisions détaillées apparaît</t>
  </si>
  <si>
    <t>lorsque l'on approche la souris du nom de l'étape ("données de base", etc.)</t>
  </si>
  <si>
    <t xml:space="preserve">Attention, plusieurs critères sont définis d'avance, veillez donc à vérifier qu'ils </t>
  </si>
  <si>
    <t>correspondent bien à la réalité de votre situation.</t>
  </si>
  <si>
    <t>Phase 2 :</t>
  </si>
  <si>
    <t>Impression</t>
  </si>
  <si>
    <t>L'onglet "décompte salaire" reprend les données indiquées et propose une fiche</t>
  </si>
  <si>
    <r>
      <t xml:space="preserve">de salaire à imprimer </t>
    </r>
    <r>
      <rPr>
        <i/>
        <sz val="12"/>
        <rFont val="Arial"/>
        <family val="2"/>
      </rPr>
      <t>(une version allemande se trouve dans l'onglet "Lohnabrechnung").</t>
    </r>
  </si>
  <si>
    <t xml:space="preserve">Attention, en fonction de l'imprimante utilisée, les options d'impressions doivent être à </t>
  </si>
  <si>
    <t>nouveau paramètrées pour que tout sorte sur une page.</t>
  </si>
  <si>
    <t>Remarque</t>
  </si>
  <si>
    <r>
      <t xml:space="preserve">L'onglet "libre" </t>
    </r>
    <r>
      <rPr>
        <i/>
        <sz val="12"/>
        <rFont val="Arial"/>
        <family val="2"/>
      </rPr>
      <t>(et son équivalent "frei" en allemand)</t>
    </r>
    <r>
      <rPr>
        <sz val="12"/>
        <rFont val="Arial"/>
        <family val="2"/>
      </rPr>
      <t xml:space="preserve"> permet de remplir le salaire</t>
    </r>
  </si>
  <si>
    <t>sans passer par l'onglet de saisie.</t>
  </si>
  <si>
    <t>Données de base</t>
  </si>
  <si>
    <t xml:space="preserve">En approchant la souris du coin rouge (présent sur chaque titre de rubrique), </t>
  </si>
  <si>
    <t>En vert, case à options</t>
  </si>
  <si>
    <t>En jaune, données de référence</t>
  </si>
  <si>
    <t>des informations détaillées apparaissent !</t>
  </si>
  <si>
    <t>Salaire</t>
  </si>
  <si>
    <t>Année de formation</t>
  </si>
  <si>
    <t>Horaire</t>
  </si>
  <si>
    <t>mensuel</t>
  </si>
  <si>
    <t>6.5 mois</t>
  </si>
  <si>
    <t>annuel</t>
  </si>
  <si>
    <r>
      <t>1</t>
    </r>
    <r>
      <rPr>
        <vertAlign val="superscript"/>
        <sz val="10"/>
        <rFont val="Arial"/>
        <family val="2"/>
      </rPr>
      <t>ère</t>
    </r>
    <r>
      <rPr>
        <sz val="10"/>
        <rFont val="Arial"/>
        <family val="2"/>
      </rPr>
      <t xml:space="preserve"> année</t>
    </r>
  </si>
  <si>
    <t>1ère</t>
  </si>
  <si>
    <r>
      <t>2</t>
    </r>
    <r>
      <rPr>
        <vertAlign val="superscript"/>
        <sz val="10"/>
        <rFont val="Arial"/>
        <family val="2"/>
      </rPr>
      <t>ème</t>
    </r>
    <r>
      <rPr>
        <sz val="10"/>
        <rFont val="Arial"/>
        <family val="2"/>
      </rPr>
      <t xml:space="preserve"> année</t>
    </r>
  </si>
  <si>
    <t>Vacances</t>
  </si>
  <si>
    <t>Payement du salaire</t>
  </si>
  <si>
    <t>Canton</t>
  </si>
  <si>
    <t>2ème</t>
  </si>
  <si>
    <r>
      <t>3</t>
    </r>
    <r>
      <rPr>
        <vertAlign val="superscript"/>
        <sz val="10"/>
        <rFont val="Arial"/>
        <family val="2"/>
      </rPr>
      <t>ème</t>
    </r>
    <r>
      <rPr>
        <sz val="10"/>
        <rFont val="Arial"/>
        <family val="2"/>
      </rPr>
      <t xml:space="preserve"> année variante A</t>
    </r>
  </si>
  <si>
    <t>4 semaines (&gt; 20 ans)</t>
  </si>
  <si>
    <t>sur 12 mois</t>
  </si>
  <si>
    <t>BE</t>
  </si>
  <si>
    <t>3ème A</t>
  </si>
  <si>
    <r>
      <t>3</t>
    </r>
    <r>
      <rPr>
        <vertAlign val="superscript"/>
        <sz val="10"/>
        <rFont val="Arial"/>
        <family val="2"/>
      </rPr>
      <t>ème</t>
    </r>
    <r>
      <rPr>
        <sz val="10"/>
        <rFont val="Arial"/>
        <family val="2"/>
      </rPr>
      <t xml:space="preserve"> année variante B</t>
    </r>
  </si>
  <si>
    <t>5 semaines (&lt; 20 ans)</t>
  </si>
  <si>
    <t>sur 6.5 mois</t>
  </si>
  <si>
    <t>JU</t>
  </si>
  <si>
    <t>3ème B</t>
  </si>
  <si>
    <t>Variante A : l'apprenti ne travaille pas sur l'exploitation durant le cours bloc</t>
  </si>
  <si>
    <t>Jours de travail par année :</t>
  </si>
  <si>
    <t>Heures/ jour BE</t>
  </si>
  <si>
    <t>Jours /an</t>
  </si>
  <si>
    <t>Variante B : l'apprenti effectue 1/2 jour de travail par semaine durant le cours bloc</t>
  </si>
  <si>
    <t>Heures/ jour JU</t>
  </si>
  <si>
    <t>Calcul du salaire brut</t>
  </si>
  <si>
    <t>Aide de calcul à partir d'un salaire brut</t>
  </si>
  <si>
    <t xml:space="preserve">                 souhaité de</t>
  </si>
  <si>
    <t>horaire</t>
  </si>
  <si>
    <t>Salaire indicatif</t>
  </si>
  <si>
    <t>Directives JU/JB</t>
  </si>
  <si>
    <t>mensuel (/ 6.5)</t>
  </si>
  <si>
    <t>mensuel (/ 12)</t>
  </si>
  <si>
    <t>Par heure</t>
  </si>
  <si>
    <t>par an</t>
  </si>
  <si>
    <t>Par mois (6.5)</t>
  </si>
  <si>
    <t>m. (12)</t>
  </si>
  <si>
    <t>Par année</t>
  </si>
  <si>
    <t>Aide de calcul à partir d'un salaire net</t>
  </si>
  <si>
    <t>Salaire en nature</t>
  </si>
  <si>
    <t>AVS</t>
  </si>
  <si>
    <t>Salaire retenu</t>
  </si>
  <si>
    <t>Salaire mensuel net souhaité de</t>
  </si>
  <si>
    <t>Accident</t>
  </si>
  <si>
    <t>Divers</t>
  </si>
  <si>
    <t>IMJ</t>
  </si>
  <si>
    <t xml:space="preserve"> par mois</t>
  </si>
  <si>
    <t>Cotisations AVS</t>
  </si>
  <si>
    <t>Assurance accidents</t>
  </si>
  <si>
    <t>Assurance IJM</t>
  </si>
  <si>
    <t>oui</t>
  </si>
  <si>
    <t>non</t>
  </si>
  <si>
    <r>
      <t xml:space="preserve">IJM = </t>
    </r>
    <r>
      <rPr>
        <u/>
        <sz val="8"/>
        <rFont val="Arial"/>
        <family val="2"/>
      </rPr>
      <t>I</t>
    </r>
    <r>
      <rPr>
        <sz val="8"/>
        <rFont val="Arial"/>
        <family val="2"/>
      </rPr>
      <t xml:space="preserve">ndemintés </t>
    </r>
    <r>
      <rPr>
        <u/>
        <sz val="8"/>
        <rFont val="Arial"/>
        <family val="2"/>
      </rPr>
      <t>J</t>
    </r>
    <r>
      <rPr>
        <sz val="8"/>
        <rFont val="Arial"/>
        <family val="2"/>
      </rPr>
      <t xml:space="preserve">ournalières en cas de </t>
    </r>
    <r>
      <rPr>
        <u/>
        <sz val="8"/>
        <rFont val="Arial"/>
        <family val="2"/>
      </rPr>
      <t>M</t>
    </r>
    <r>
      <rPr>
        <sz val="8"/>
        <rFont val="Arial"/>
        <family val="2"/>
      </rPr>
      <t>aladie</t>
    </r>
  </si>
  <si>
    <t>Calcul des indemnités de pension</t>
  </si>
  <si>
    <t>Variante retenue</t>
  </si>
  <si>
    <t>Complément var. 3B</t>
  </si>
  <si>
    <t>l'apprenti loge sur place (toujours présent sauf…)</t>
  </si>
  <si>
    <t>Loge 6.5 mois</t>
  </si>
  <si>
    <t>l'apprenti ne loge pas sur place, mais consomme…</t>
  </si>
  <si>
    <t>Loge 12 mois</t>
  </si>
  <si>
    <t>Jours de congés</t>
  </si>
  <si>
    <t>petit-déjeuner</t>
  </si>
  <si>
    <t>repas de midi</t>
  </si>
  <si>
    <t>repas du soir</t>
  </si>
  <si>
    <t>Jours de vacances</t>
  </si>
  <si>
    <t>Jours de cours</t>
  </si>
  <si>
    <t>Jours de travail</t>
  </si>
  <si>
    <t xml:space="preserve"> Lundis</t>
  </si>
  <si>
    <t xml:space="preserve"> Mardis</t>
  </si>
  <si>
    <t xml:space="preserve"> Mercredis</t>
  </si>
  <si>
    <t xml:space="preserve"> Jeudis  </t>
  </si>
  <si>
    <t xml:space="preserve"> Vendredis</t>
  </si>
  <si>
    <t xml:space="preserve"> Samedis</t>
  </si>
  <si>
    <t xml:space="preserve"> Dimanches</t>
  </si>
  <si>
    <t xml:space="preserve"> Jours de logement</t>
  </si>
  <si>
    <t>Décompte de salaire</t>
  </si>
  <si>
    <t xml:space="preserve">Salaire pour : </t>
  </si>
  <si>
    <t>……………………………………………</t>
  </si>
  <si>
    <t>Période de travail du … au … :</t>
  </si>
  <si>
    <t>……………………….</t>
  </si>
  <si>
    <t xml:space="preserve">Jours de vacances / congé : </t>
  </si>
  <si>
    <t>………………………….</t>
  </si>
  <si>
    <t>Déductions :</t>
  </si>
  <si>
    <t xml:space="preserve">  - Salaire en nature</t>
  </si>
  <si>
    <t xml:space="preserve">  - Divers</t>
  </si>
  <si>
    <t>Total déductions</t>
  </si>
  <si>
    <t>Salaire net</t>
  </si>
  <si>
    <t>Montant reçu :</t>
  </si>
  <si>
    <t>Date :</t>
  </si>
  <si>
    <t>Signature :</t>
  </si>
  <si>
    <t>Lohnabrechnung</t>
  </si>
  <si>
    <t>Lohn für:</t>
  </si>
  <si>
    <t>………………………………………………….</t>
  </si>
  <si>
    <t>Arbeitszeit vom … bis …:</t>
  </si>
  <si>
    <t>………………………………</t>
  </si>
  <si>
    <t>Ferien- und Freitagen:</t>
  </si>
  <si>
    <t>…………………………………..</t>
  </si>
  <si>
    <t>Bruttolohn</t>
  </si>
  <si>
    <t>Abzüge:</t>
  </si>
  <si>
    <t xml:space="preserve">  - Naturallohn</t>
  </si>
  <si>
    <t xml:space="preserve">  - Diverse</t>
  </si>
  <si>
    <t>Total Abzüge</t>
  </si>
  <si>
    <t>Entschädigungen</t>
  </si>
  <si>
    <t>Nettolohn</t>
  </si>
  <si>
    <t>Ausb. Betrag:</t>
  </si>
  <si>
    <t>Datum:</t>
  </si>
  <si>
    <t>Unterschrift:</t>
  </si>
  <si>
    <t>Attention, les cotisations IMJ ne sont pas les mêmes pour Berne</t>
  </si>
  <si>
    <t>et le Jura. Veillez choisir le canton dans l'onglet "Saisie".</t>
  </si>
  <si>
    <t xml:space="preserve">Attention, EO Abzüge sind nicht gleich in Bern </t>
  </si>
  <si>
    <t>und in Jura. Bitte wählen Sie in "Saisie".</t>
  </si>
  <si>
    <t>Cotisations</t>
  </si>
  <si>
    <t>Berne</t>
  </si>
  <si>
    <t>Jura</t>
  </si>
  <si>
    <t>Part employeur</t>
  </si>
  <si>
    <t>Part employé</t>
  </si>
  <si>
    <t>AVS, AI, APG</t>
  </si>
  <si>
    <t>Chômage</t>
  </si>
  <si>
    <t>LAA</t>
  </si>
  <si>
    <t>IJM</t>
  </si>
  <si>
    <t>Alloc. fam.</t>
  </si>
  <si>
    <t>Frais admin.</t>
  </si>
  <si>
    <t>Revenu horaire</t>
  </si>
  <si>
    <t>1ère année</t>
  </si>
  <si>
    <t>2ème année</t>
  </si>
  <si>
    <t>3ème année</t>
  </si>
  <si>
    <t xml:space="preserve">Heures de travail par jour </t>
  </si>
  <si>
    <t>Total</t>
  </si>
  <si>
    <t>Petit-déjeuner</t>
  </si>
  <si>
    <t>Repas de midi</t>
  </si>
  <si>
    <t>Repas du soir</t>
  </si>
  <si>
    <t>Nuitée</t>
  </si>
  <si>
    <t>Seuil LPP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</si>
</sst>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quot;SFr.&quot;\ * #,##0.00_ ;_ &quot;SFr.&quot;\ * \-#,##0.00_ ;_ &quot;SFr.&quot;\ * &quot;-&quot;??_ ;_ @_ "/>
    <numFmt numFmtId="165" formatCode="&quot;SFr.&quot;\ #,##0"/>
    <numFmt numFmtId="166" formatCode="&quot;SFr.&quot;\ #,##0.00"/>
    <numFmt numFmtId="167" formatCode="#,##0_ ;\-#,##0\ "/>
  </numFmts>
  <fonts count="38">
    <font>
      <sz val="10"/>
      <name val="Arial"/>
    </font>
    <font>
      <b/>
      <sz val="20"/>
      <name val="Arial"/>
      <family val="2"/>
    </font>
    <font>
      <sz val="14"/>
      <name val="Arial"/>
      <family val="2"/>
    </font>
    <font>
      <sz val="8"/>
      <name val="Arial"/>
      <family val="2"/>
    </font>
    <font>
      <b/>
      <u/>
      <sz val="14"/>
      <name val="Arial"/>
      <family val="2"/>
    </font>
    <font>
      <b/>
      <sz val="10"/>
      <name val="Arial"/>
      <family val="2"/>
    </font>
    <font>
      <vertAlign val="superscript"/>
      <sz val="10"/>
      <name val="Arial"/>
      <family val="2"/>
    </font>
    <font>
      <sz val="10"/>
      <name val="Arial"/>
      <family val="2"/>
    </font>
    <font>
      <i/>
      <sz val="10"/>
      <name val="Arial"/>
      <family val="2"/>
    </font>
    <font>
      <b/>
      <i/>
      <sz val="10"/>
      <name val="Arial"/>
      <family val="2"/>
    </font>
    <font>
      <b/>
      <sz val="16"/>
      <name val="Arial"/>
      <family val="2"/>
    </font>
    <font>
      <u/>
      <sz val="10"/>
      <name val="Arial"/>
      <family val="2"/>
    </font>
    <font>
      <i/>
      <sz val="8"/>
      <name val="Arial"/>
      <family val="2"/>
    </font>
    <font>
      <b/>
      <sz val="14"/>
      <name val="Arial"/>
      <family val="2"/>
    </font>
    <font>
      <i/>
      <sz val="8"/>
      <color indexed="10"/>
      <name val="ARIAL"/>
      <family val="2"/>
    </font>
    <font>
      <sz val="12"/>
      <name val="Arial"/>
      <family val="2"/>
    </font>
    <font>
      <b/>
      <sz val="12"/>
      <name val="Arial"/>
      <family val="2"/>
    </font>
    <font>
      <b/>
      <i/>
      <sz val="12"/>
      <name val="Arial"/>
      <family val="2"/>
    </font>
    <font>
      <sz val="12"/>
      <name val="Wingdings"/>
      <charset val="2"/>
    </font>
    <font>
      <i/>
      <sz val="12"/>
      <color indexed="10"/>
      <name val="Arial"/>
      <family val="2"/>
    </font>
    <font>
      <u/>
      <sz val="12"/>
      <name val="Arial"/>
      <family val="2"/>
    </font>
    <font>
      <i/>
      <sz val="12"/>
      <name val="Arial"/>
      <family val="2"/>
    </font>
    <font>
      <sz val="8"/>
      <color indexed="81"/>
      <name val="Tahoma"/>
      <family val="2"/>
    </font>
    <font>
      <b/>
      <sz val="8"/>
      <color indexed="81"/>
      <name val="Tahoma"/>
      <family val="2"/>
    </font>
    <font>
      <b/>
      <vertAlign val="superscript"/>
      <sz val="8"/>
      <color indexed="81"/>
      <name val="Tahoma"/>
      <family val="2"/>
    </font>
    <font>
      <b/>
      <u/>
      <sz val="8"/>
      <color indexed="81"/>
      <name val="Tahoma"/>
      <family val="2"/>
    </font>
    <font>
      <b/>
      <sz val="8"/>
      <color indexed="10"/>
      <name val="Tahoma"/>
      <family val="2"/>
    </font>
    <font>
      <b/>
      <vertAlign val="superscript"/>
      <sz val="8"/>
      <color indexed="10"/>
      <name val="Tahoma"/>
      <family val="2"/>
    </font>
    <font>
      <b/>
      <i/>
      <sz val="8"/>
      <color indexed="81"/>
      <name val="Tahoma"/>
      <family val="2"/>
    </font>
    <font>
      <b/>
      <sz val="8"/>
      <color indexed="53"/>
      <name val="Tahoma"/>
      <family val="2"/>
    </font>
    <font>
      <b/>
      <u/>
      <sz val="8"/>
      <color indexed="53"/>
      <name val="Tahoma"/>
      <family val="2"/>
    </font>
    <font>
      <b/>
      <sz val="8"/>
      <color indexed="48"/>
      <name val="Tahoma"/>
      <family val="2"/>
    </font>
    <font>
      <b/>
      <i/>
      <vertAlign val="superscript"/>
      <sz val="8"/>
      <color indexed="81"/>
      <name val="Tahoma"/>
      <family val="2"/>
    </font>
    <font>
      <b/>
      <u/>
      <sz val="8"/>
      <color indexed="48"/>
      <name val="Tahoma"/>
      <family val="2"/>
    </font>
    <font>
      <b/>
      <sz val="9"/>
      <color indexed="81"/>
      <name val="Tahoma"/>
      <family val="2"/>
    </font>
    <font>
      <b/>
      <sz val="10"/>
      <color rgb="FFFF0000"/>
      <name val="Arial"/>
      <family val="2"/>
    </font>
    <font>
      <b/>
      <sz val="14"/>
      <color rgb="FFFF0000"/>
      <name val="Arial"/>
      <family val="2"/>
    </font>
    <font>
      <u/>
      <sz val="8"/>
      <name val="Arial"/>
      <family val="2"/>
    </font>
  </fonts>
  <fills count="15">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42"/>
        <bgColor indexed="64"/>
      </patternFill>
    </fill>
    <fill>
      <patternFill patternType="solid">
        <fgColor indexed="47"/>
        <bgColor indexed="64"/>
      </patternFill>
    </fill>
    <fill>
      <patternFill patternType="solid">
        <fgColor indexed="41"/>
        <bgColor indexed="64"/>
      </patternFill>
    </fill>
    <fill>
      <patternFill patternType="solid">
        <fgColor indexed="50"/>
        <bgColor indexed="64"/>
      </patternFill>
    </fill>
    <fill>
      <patternFill patternType="solid">
        <fgColor indexed="13"/>
        <bgColor indexed="64"/>
      </patternFill>
    </fill>
    <fill>
      <patternFill patternType="solid">
        <fgColor indexed="46"/>
        <bgColor indexed="64"/>
      </patternFill>
    </fill>
    <fill>
      <patternFill patternType="solid">
        <fgColor theme="0"/>
        <bgColor indexed="64"/>
      </patternFill>
    </fill>
    <fill>
      <patternFill patternType="solid">
        <fgColor theme="0" tint="-0.249977111117893"/>
        <bgColor indexed="64"/>
      </patternFill>
    </fill>
    <fill>
      <patternFill patternType="solid">
        <fgColor rgb="FFFFFF00"/>
        <bgColor indexed="64"/>
      </patternFill>
    </fill>
    <fill>
      <patternFill patternType="solid">
        <fgColor rgb="FFFFFFCC"/>
        <bgColor indexed="64"/>
      </patternFill>
    </fill>
    <fill>
      <patternFill patternType="solid">
        <fgColor rgb="FF92D050"/>
        <bgColor indexed="64"/>
      </patternFill>
    </fill>
  </fills>
  <borders count="13">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diagonal/>
    </border>
    <border>
      <left/>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diagonal/>
    </border>
    <border>
      <left style="medium">
        <color indexed="64"/>
      </left>
      <right style="medium">
        <color indexed="64"/>
      </right>
      <top style="thin">
        <color indexed="64"/>
      </top>
      <bottom/>
      <diagonal/>
    </border>
    <border>
      <left style="medium">
        <color indexed="64"/>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98">
    <xf numFmtId="0" fontId="0" fillId="0" borderId="0" xfId="0"/>
    <xf numFmtId="0" fontId="2" fillId="0" borderId="0" xfId="0" applyFont="1"/>
    <xf numFmtId="0" fontId="1" fillId="2" borderId="0" xfId="0" applyFont="1" applyFill="1"/>
    <xf numFmtId="0" fontId="0" fillId="2" borderId="0" xfId="0" applyFill="1"/>
    <xf numFmtId="0" fontId="2" fillId="2" borderId="0" xfId="0" applyFont="1" applyFill="1"/>
    <xf numFmtId="0" fontId="2" fillId="3" borderId="1" xfId="0" applyFont="1" applyFill="1" applyBorder="1"/>
    <xf numFmtId="1" fontId="2" fillId="3" borderId="1" xfId="0" applyNumberFormat="1" applyFont="1" applyFill="1" applyBorder="1"/>
    <xf numFmtId="1" fontId="2" fillId="3" borderId="2" xfId="0" applyNumberFormat="1" applyFont="1" applyFill="1" applyBorder="1"/>
    <xf numFmtId="0" fontId="2" fillId="2" borderId="3" xfId="0" applyFont="1" applyFill="1" applyBorder="1"/>
    <xf numFmtId="0" fontId="2" fillId="2" borderId="4" xfId="0" applyFont="1" applyFill="1" applyBorder="1"/>
    <xf numFmtId="165" fontId="4" fillId="2" borderId="0" xfId="0" applyNumberFormat="1" applyFont="1" applyFill="1" applyAlignment="1">
      <alignment horizontal="left"/>
    </xf>
    <xf numFmtId="2" fontId="2" fillId="3" borderId="5" xfId="0" applyNumberFormat="1" applyFont="1" applyFill="1" applyBorder="1"/>
    <xf numFmtId="2" fontId="2" fillId="3" borderId="6" xfId="0" applyNumberFormat="1" applyFont="1" applyFill="1" applyBorder="1"/>
    <xf numFmtId="2" fontId="2" fillId="3" borderId="1" xfId="0" applyNumberFormat="1" applyFont="1" applyFill="1" applyBorder="1"/>
    <xf numFmtId="0" fontId="5" fillId="2" borderId="0" xfId="0" applyFont="1" applyFill="1"/>
    <xf numFmtId="0" fontId="7" fillId="2" borderId="0" xfId="0" applyFont="1" applyFill="1"/>
    <xf numFmtId="0" fontId="8" fillId="2" borderId="0" xfId="0" applyFont="1" applyFill="1"/>
    <xf numFmtId="0" fontId="5" fillId="2" borderId="0" xfId="0" applyFont="1" applyFill="1" applyAlignment="1">
      <alignment vertical="top"/>
    </xf>
    <xf numFmtId="166" fontId="7" fillId="2" borderId="7" xfId="0" applyNumberFormat="1" applyFont="1" applyFill="1" applyBorder="1"/>
    <xf numFmtId="0" fontId="11" fillId="2" borderId="0" xfId="0" applyFont="1" applyFill="1"/>
    <xf numFmtId="0" fontId="12" fillId="2" borderId="0" xfId="0" applyFont="1" applyFill="1"/>
    <xf numFmtId="0" fontId="5" fillId="4" borderId="0" xfId="0" applyFont="1" applyFill="1"/>
    <xf numFmtId="0" fontId="0" fillId="4" borderId="0" xfId="0" applyFill="1"/>
    <xf numFmtId="0" fontId="0" fillId="4" borderId="0" xfId="0" applyFill="1" applyAlignment="1">
      <alignment vertical="top"/>
    </xf>
    <xf numFmtId="164" fontId="0" fillId="4" borderId="7" xfId="0" applyNumberFormat="1" applyFill="1" applyBorder="1"/>
    <xf numFmtId="0" fontId="0" fillId="5" borderId="0" xfId="0" applyFill="1"/>
    <xf numFmtId="0" fontId="0" fillId="6" borderId="0" xfId="0" applyFill="1"/>
    <xf numFmtId="0" fontId="5" fillId="5" borderId="0" xfId="0" applyFont="1" applyFill="1"/>
    <xf numFmtId="0" fontId="8" fillId="5" borderId="0" xfId="0" applyFont="1" applyFill="1"/>
    <xf numFmtId="0" fontId="9" fillId="5" borderId="0" xfId="0" applyFont="1" applyFill="1"/>
    <xf numFmtId="0" fontId="5" fillId="6" borderId="0" xfId="0" applyFont="1" applyFill="1"/>
    <xf numFmtId="0" fontId="8" fillId="6" borderId="0" xfId="0" applyFont="1" applyFill="1"/>
    <xf numFmtId="2" fontId="2" fillId="3" borderId="8" xfId="0" applyNumberFormat="1" applyFont="1" applyFill="1" applyBorder="1"/>
    <xf numFmtId="167" fontId="2" fillId="3" borderId="1" xfId="0" applyNumberFormat="1" applyFont="1" applyFill="1" applyBorder="1" applyAlignment="1">
      <alignment horizontal="right"/>
    </xf>
    <xf numFmtId="0" fontId="2" fillId="3" borderId="1" xfId="0" applyFont="1" applyFill="1" applyBorder="1" applyProtection="1">
      <protection locked="0"/>
    </xf>
    <xf numFmtId="2" fontId="2" fillId="3" borderId="5" xfId="0" applyNumberFormat="1" applyFont="1" applyFill="1" applyBorder="1" applyProtection="1">
      <protection locked="0"/>
    </xf>
    <xf numFmtId="2" fontId="2" fillId="3" borderId="6" xfId="0" applyNumberFormat="1" applyFont="1" applyFill="1" applyBorder="1" applyProtection="1">
      <protection locked="0"/>
    </xf>
    <xf numFmtId="2" fontId="2" fillId="3" borderId="9" xfId="0" applyNumberFormat="1" applyFont="1" applyFill="1" applyBorder="1" applyProtection="1">
      <protection locked="0"/>
    </xf>
    <xf numFmtId="167" fontId="2" fillId="3" borderId="1" xfId="0" applyNumberFormat="1" applyFont="1" applyFill="1" applyBorder="1" applyProtection="1">
      <protection locked="0"/>
    </xf>
    <xf numFmtId="166" fontId="0" fillId="3" borderId="1" xfId="0" applyNumberFormat="1" applyFill="1" applyBorder="1" applyProtection="1">
      <protection locked="0"/>
    </xf>
    <xf numFmtId="0" fontId="0" fillId="3" borderId="0" xfId="0" applyFill="1" applyProtection="1">
      <protection locked="0"/>
    </xf>
    <xf numFmtId="0" fontId="0" fillId="5" borderId="0" xfId="0" applyFill="1" applyProtection="1">
      <protection locked="0"/>
    </xf>
    <xf numFmtId="0" fontId="8" fillId="5" borderId="0" xfId="0" applyFont="1" applyFill="1" applyProtection="1">
      <protection locked="0"/>
    </xf>
    <xf numFmtId="0" fontId="8" fillId="6" borderId="0" xfId="0" applyFont="1" applyFill="1" applyProtection="1">
      <protection locked="0"/>
    </xf>
    <xf numFmtId="0" fontId="0" fillId="6" borderId="0" xfId="0" applyFill="1" applyProtection="1">
      <protection locked="0"/>
    </xf>
    <xf numFmtId="164" fontId="0" fillId="4" borderId="0" xfId="0" applyNumberFormat="1" applyFill="1"/>
    <xf numFmtId="0" fontId="7" fillId="4" borderId="0" xfId="0" applyFont="1" applyFill="1"/>
    <xf numFmtId="0" fontId="0" fillId="4" borderId="0" xfId="0" applyFill="1" applyAlignment="1">
      <alignment horizontal="right"/>
    </xf>
    <xf numFmtId="0" fontId="9" fillId="4" borderId="0" xfId="0" applyFont="1" applyFill="1" applyAlignment="1">
      <alignment vertical="center"/>
    </xf>
    <xf numFmtId="0" fontId="0" fillId="2" borderId="0" xfId="0" applyFill="1" applyProtection="1">
      <protection locked="0"/>
    </xf>
    <xf numFmtId="0" fontId="0" fillId="0" borderId="0" xfId="0" applyProtection="1">
      <protection locked="0"/>
    </xf>
    <xf numFmtId="0" fontId="0" fillId="7" borderId="0" xfId="0" applyFill="1" applyProtection="1">
      <protection locked="0"/>
    </xf>
    <xf numFmtId="0" fontId="0" fillId="8" borderId="0" xfId="0" applyFill="1" applyProtection="1">
      <protection locked="0"/>
    </xf>
    <xf numFmtId="164" fontId="0" fillId="3" borderId="1" xfId="0" applyNumberFormat="1" applyFill="1" applyBorder="1" applyProtection="1">
      <protection locked="0"/>
    </xf>
    <xf numFmtId="0" fontId="15" fillId="2" borderId="0" xfId="0" applyFont="1" applyFill="1"/>
    <xf numFmtId="0" fontId="16" fillId="2" borderId="0" xfId="0" applyFont="1" applyFill="1"/>
    <xf numFmtId="0" fontId="13" fillId="2" borderId="0" xfId="0" applyFont="1" applyFill="1"/>
    <xf numFmtId="0" fontId="17" fillId="2" borderId="0" xfId="0" applyFont="1" applyFill="1"/>
    <xf numFmtId="0" fontId="18" fillId="2" borderId="0" xfId="0" applyFont="1" applyFill="1" applyAlignment="1">
      <alignment horizontal="right"/>
    </xf>
    <xf numFmtId="166" fontId="5" fillId="9" borderId="1" xfId="0" applyNumberFormat="1" applyFont="1" applyFill="1" applyBorder="1" applyProtection="1">
      <protection locked="0"/>
    </xf>
    <xf numFmtId="0" fontId="19" fillId="2" borderId="0" xfId="0" applyFont="1" applyFill="1"/>
    <xf numFmtId="0" fontId="0" fillId="11" borderId="0" xfId="0" applyFill="1"/>
    <xf numFmtId="0" fontId="7" fillId="10" borderId="0" xfId="0" applyFont="1" applyFill="1"/>
    <xf numFmtId="0" fontId="7" fillId="2" borderId="0" xfId="0" applyFont="1" applyFill="1" applyAlignment="1">
      <alignment horizontal="right"/>
    </xf>
    <xf numFmtId="166" fontId="0" fillId="10" borderId="0" xfId="0" applyNumberFormat="1" applyFill="1" applyProtection="1">
      <protection locked="0"/>
    </xf>
    <xf numFmtId="0" fontId="0" fillId="10" borderId="0" xfId="0" applyFill="1" applyProtection="1">
      <protection locked="0"/>
    </xf>
    <xf numFmtId="0" fontId="7" fillId="12" borderId="0" xfId="0" applyFont="1" applyFill="1" applyProtection="1">
      <protection locked="0"/>
    </xf>
    <xf numFmtId="0" fontId="0" fillId="12" borderId="0" xfId="0" applyFill="1" applyProtection="1">
      <protection locked="0"/>
    </xf>
    <xf numFmtId="0" fontId="0" fillId="4" borderId="0" xfId="0" applyFill="1" applyAlignment="1">
      <alignment horizontal="left"/>
    </xf>
    <xf numFmtId="0" fontId="35" fillId="2" borderId="0" xfId="0" applyFont="1" applyFill="1"/>
    <xf numFmtId="0" fontId="36" fillId="0" borderId="0" xfId="0" applyFont="1"/>
    <xf numFmtId="0" fontId="0" fillId="10" borderId="0" xfId="0" applyFill="1"/>
    <xf numFmtId="0" fontId="2" fillId="10" borderId="0" xfId="0" applyFont="1" applyFill="1"/>
    <xf numFmtId="0" fontId="35" fillId="0" borderId="0" xfId="0" applyFont="1"/>
    <xf numFmtId="0" fontId="3" fillId="2" borderId="0" xfId="0" applyFont="1" applyFill="1"/>
    <xf numFmtId="0" fontId="7" fillId="0" borderId="0" xfId="0" applyFont="1"/>
    <xf numFmtId="0" fontId="0" fillId="13" borderId="0" xfId="0" applyFill="1"/>
    <xf numFmtId="0" fontId="0" fillId="14" borderId="0" xfId="0" applyFill="1" applyProtection="1">
      <protection locked="0"/>
    </xf>
    <xf numFmtId="0" fontId="7" fillId="14" borderId="0" xfId="0" applyFont="1" applyFill="1" applyAlignment="1" applyProtection="1">
      <alignment horizontal="left"/>
      <protection locked="0"/>
    </xf>
    <xf numFmtId="0" fontId="0" fillId="14" borderId="0" xfId="0" applyFill="1" applyAlignment="1" applyProtection="1">
      <alignment horizontal="left"/>
      <protection locked="0"/>
    </xf>
    <xf numFmtId="0" fontId="5" fillId="0" borderId="0" xfId="0" applyFont="1"/>
    <xf numFmtId="0" fontId="14" fillId="2" borderId="0" xfId="0" applyFont="1" applyFill="1" applyAlignment="1">
      <alignment horizontal="left" wrapText="1" shrinkToFit="1"/>
    </xf>
    <xf numFmtId="165" fontId="4" fillId="2" borderId="0" xfId="0" applyNumberFormat="1" applyFont="1" applyFill="1" applyAlignment="1">
      <alignment horizontal="left"/>
    </xf>
    <xf numFmtId="0" fontId="0" fillId="0" borderId="0" xfId="0" applyAlignment="1">
      <alignment horizontal="left"/>
    </xf>
    <xf numFmtId="165" fontId="4" fillId="2" borderId="0" xfId="0" applyNumberFormat="1" applyFont="1" applyFill="1" applyAlignment="1">
      <alignment horizontal="right"/>
    </xf>
    <xf numFmtId="0" fontId="0" fillId="0" borderId="0" xfId="0" applyAlignment="1">
      <alignment horizontal="right"/>
    </xf>
    <xf numFmtId="0" fontId="20" fillId="2" borderId="0" xfId="0" applyFont="1" applyFill="1"/>
    <xf numFmtId="0" fontId="10" fillId="2" borderId="0" xfId="0" applyFont="1" applyFill="1" applyAlignment="1"/>
    <xf numFmtId="0" fontId="0" fillId="0" borderId="0" xfId="0" applyAlignment="1"/>
    <xf numFmtId="0" fontId="0" fillId="11" borderId="0" xfId="0" applyFill="1" applyAlignment="1" applyProtection="1">
      <protection locked="0"/>
    </xf>
    <xf numFmtId="0" fontId="0" fillId="0" borderId="0" xfId="0" applyAlignment="1" applyProtection="1">
      <protection locked="0"/>
    </xf>
    <xf numFmtId="164" fontId="5" fillId="2" borderId="10" xfId="0" applyNumberFormat="1" applyFont="1" applyFill="1" applyBorder="1" applyAlignment="1"/>
    <xf numFmtId="164" fontId="5" fillId="2" borderId="2" xfId="0" applyNumberFormat="1" applyFont="1" applyFill="1" applyBorder="1" applyAlignment="1"/>
    <xf numFmtId="0" fontId="5" fillId="3" borderId="11" xfId="0" applyFont="1" applyFill="1" applyBorder="1" applyAlignment="1" applyProtection="1">
      <protection locked="0"/>
    </xf>
    <xf numFmtId="0" fontId="5" fillId="3" borderId="12" xfId="0" applyFont="1" applyFill="1" applyBorder="1" applyAlignment="1" applyProtection="1">
      <protection locked="0"/>
    </xf>
    <xf numFmtId="0" fontId="5" fillId="3" borderId="7" xfId="0" applyFont="1" applyFill="1" applyBorder="1" applyAlignment="1" applyProtection="1">
      <protection locked="0"/>
    </xf>
    <xf numFmtId="0" fontId="13" fillId="2" borderId="0" xfId="0" applyFont="1" applyFill="1" applyAlignment="1" applyProtection="1">
      <protection locked="0"/>
    </xf>
    <xf numFmtId="0" fontId="5" fillId="0" borderId="0" xfId="0" applyFont="1" applyAlignment="1" applyProtection="1">
      <protection locked="0"/>
    </xf>
  </cellXfs>
  <cellStyles count="1">
    <cellStyle name="Normal" xfId="0" builtinId="0"/>
  </cellStyles>
  <dxfs count="3">
    <dxf>
      <font>
        <b/>
        <i val="0"/>
        <condense val="0"/>
        <extend val="0"/>
      </font>
    </dxf>
    <dxf>
      <font>
        <b/>
        <i val="0"/>
        <condense val="0"/>
        <extend val="0"/>
      </font>
    </dxf>
    <dxf>
      <font>
        <b/>
        <i val="0"/>
        <condense val="0"/>
        <extend val="0"/>
      </font>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ctrlProps/ctrlProp1.xml><?xml version="1.0" encoding="utf-8"?>
<formControlPr xmlns="http://schemas.microsoft.com/office/spreadsheetml/2009/9/main" objectType="Radio" firstButton="1" fmlaLink="P4" lockText="1" noThreeD="1"/>
</file>

<file path=xl/ctrlProps/ctrlProp2.xml><?xml version="1.0" encoding="utf-8"?>
<formControlPr xmlns="http://schemas.microsoft.com/office/spreadsheetml/2009/9/main" objectType="Radio" lockText="1" noThreeD="1"/>
</file>

<file path=xl/ctrlProps/ctrlProp3.xml><?xml version="1.0" encoding="utf-8"?>
<formControlPr xmlns="http://schemas.microsoft.com/office/spreadsheetml/2009/9/main" objectType="Radio" lockText="1" noThreeD="1"/>
</file>

<file path=xl/ctrlProps/ctrlProp4.xml><?xml version="1.0" encoding="utf-8"?>
<formControlPr xmlns="http://schemas.microsoft.com/office/spreadsheetml/2009/9/main" objectType="Radio" checked="Checked" lockText="1" noThreeD="1"/>
</file>

<file path=xl/ctrlProps/ctrlProp5.xml><?xml version="1.0" encoding="utf-8"?>
<formControlPr xmlns="http://schemas.microsoft.com/office/spreadsheetml/2009/9/main" objectType="Radio" checked="Checked" firstButton="1" fmlaLink="P6" lockText="1" noThreeD="1"/>
</file>

<file path=xl/ctrlProps/ctrlProp6.xml><?xml version="1.0" encoding="utf-8"?>
<formControlPr xmlns="http://schemas.microsoft.com/office/spreadsheetml/2009/9/main" objectType="Radio" lockText="1" noThreeD="1"/>
</file>

<file path=xl/ctrlProps/ctrlProp7.xml><?xml version="1.0" encoding="utf-8"?>
<formControlPr xmlns="http://schemas.microsoft.com/office/spreadsheetml/2009/9/main" objectType="Radio" firstButton="1" fmlaLink="P5" noThreeD="1"/>
</file>

<file path=xl/ctrlProps/ctrlProp8.xml><?xml version="1.0" encoding="utf-8"?>
<formControlPr xmlns="http://schemas.microsoft.com/office/spreadsheetml/2009/9/main" objectType="Radio" checked="Checked" lockText="1" noThreeD="1"/>
</file>

<file path=xl/ctrlProps/ctrlProp9.xml><?xml version="1.0" encoding="utf-8"?>
<formControlPr xmlns="http://schemas.microsoft.com/office/spreadsheetml/2009/9/main" objectType="CheckBox" fmlaLink="P43" lockText="1" noThreeD="1"/>
</file>

<file path=xl/ctrlProps/ctrlProp10.xml><?xml version="1.0" encoding="utf-8"?>
<formControlPr xmlns="http://schemas.microsoft.com/office/spreadsheetml/2009/9/main" objectType="CheckBox" checked="Checked" fmlaLink="P44" lockText="1" noThreeD="1"/>
</file>

<file path=xl/ctrlProps/ctrlProp11.xml><?xml version="1.0" encoding="utf-8"?>
<formControlPr xmlns="http://schemas.microsoft.com/office/spreadsheetml/2009/9/main" objectType="CheckBox" fmlaLink="P45" lockText="1" noThreeD="1"/>
</file>

<file path=xl/ctrlProps/ctrlProp12.xml><?xml version="1.0" encoding="utf-8"?>
<formControlPr xmlns="http://schemas.microsoft.com/office/spreadsheetml/2009/9/main" objectType="CheckBox" checked="Checked" fmlaLink="P46" lockText="1" noThreeD="1"/>
</file>

<file path=xl/ctrlProps/ctrlProp13.xml><?xml version="1.0" encoding="utf-8"?>
<formControlPr xmlns="http://schemas.microsoft.com/office/spreadsheetml/2009/9/main" objectType="CheckBox" fmlaLink="P47" lockText="1" noThreeD="1"/>
</file>

<file path=xl/ctrlProps/ctrlProp14.xml><?xml version="1.0" encoding="utf-8"?>
<formControlPr xmlns="http://schemas.microsoft.com/office/spreadsheetml/2009/9/main" objectType="CheckBox" fmlaLink="Q43" lockText="1" noThreeD="1"/>
</file>

<file path=xl/ctrlProps/ctrlProp15.xml><?xml version="1.0" encoding="utf-8"?>
<formControlPr xmlns="http://schemas.microsoft.com/office/spreadsheetml/2009/9/main" objectType="CheckBox" checked="Checked" fmlaLink="Q44" lockText="1" noThreeD="1"/>
</file>

<file path=xl/ctrlProps/ctrlProp16.xml><?xml version="1.0" encoding="utf-8"?>
<formControlPr xmlns="http://schemas.microsoft.com/office/spreadsheetml/2009/9/main" objectType="CheckBox" fmlaLink="Q45" lockText="1" noThreeD="1"/>
</file>

<file path=xl/ctrlProps/ctrlProp17.xml><?xml version="1.0" encoding="utf-8"?>
<formControlPr xmlns="http://schemas.microsoft.com/office/spreadsheetml/2009/9/main" objectType="CheckBox" checked="Checked" fmlaLink="Q46" lockText="1" noThreeD="1"/>
</file>

<file path=xl/ctrlProps/ctrlProp18.xml><?xml version="1.0" encoding="utf-8"?>
<formControlPr xmlns="http://schemas.microsoft.com/office/spreadsheetml/2009/9/main" objectType="CheckBox" fmlaLink="Q47" lockText="1" noThreeD="1"/>
</file>

<file path=xl/ctrlProps/ctrlProp19.xml><?xml version="1.0" encoding="utf-8"?>
<formControlPr xmlns="http://schemas.microsoft.com/office/spreadsheetml/2009/9/main" objectType="CheckBox" fmlaLink="R43" lockText="1" noThreeD="1"/>
</file>

<file path=xl/ctrlProps/ctrlProp20.xml><?xml version="1.0" encoding="utf-8"?>
<formControlPr xmlns="http://schemas.microsoft.com/office/spreadsheetml/2009/9/main" objectType="CheckBox" checked="Checked" fmlaLink="R44" lockText="1" noThreeD="1"/>
</file>

<file path=xl/ctrlProps/ctrlProp21.xml><?xml version="1.0" encoding="utf-8"?>
<formControlPr xmlns="http://schemas.microsoft.com/office/spreadsheetml/2009/9/main" objectType="CheckBox" fmlaLink="R45" lockText="1" noThreeD="1"/>
</file>

<file path=xl/ctrlProps/ctrlProp22.xml><?xml version="1.0" encoding="utf-8"?>
<formControlPr xmlns="http://schemas.microsoft.com/office/spreadsheetml/2009/9/main" objectType="CheckBox" checked="Checked" fmlaLink="R46" lockText="1" noThreeD="1"/>
</file>

<file path=xl/ctrlProps/ctrlProp23.xml><?xml version="1.0" encoding="utf-8"?>
<formControlPr xmlns="http://schemas.microsoft.com/office/spreadsheetml/2009/9/main" objectType="CheckBox" fmlaLink="R47" lockText="1" noThreeD="1"/>
</file>

<file path=xl/ctrlProps/ctrlProp24.xml><?xml version="1.0" encoding="utf-8"?>
<formControlPr xmlns="http://schemas.microsoft.com/office/spreadsheetml/2009/9/main" objectType="CheckBox" checked="Checked" fmlaLink="P51" lockText="1" noThreeD="1"/>
</file>

<file path=xl/ctrlProps/ctrlProp25.xml><?xml version="1.0" encoding="utf-8"?>
<formControlPr xmlns="http://schemas.microsoft.com/office/spreadsheetml/2009/9/main" objectType="CheckBox" checked="Checked" fmlaLink="Q51" lockText="1" noThreeD="1"/>
</file>

<file path=xl/ctrlProps/ctrlProp26.xml><?xml version="1.0" encoding="utf-8"?>
<formControlPr xmlns="http://schemas.microsoft.com/office/spreadsheetml/2009/9/main" objectType="CheckBox" checked="Checked" fmlaLink="R51" lockText="1" noThreeD="1"/>
</file>

<file path=xl/ctrlProps/ctrlProp27.xml><?xml version="1.0" encoding="utf-8"?>
<formControlPr xmlns="http://schemas.microsoft.com/office/spreadsheetml/2009/9/main" objectType="CheckBox" checked="Checked" fmlaLink="P55" lockText="1" noThreeD="1"/>
</file>

<file path=xl/ctrlProps/ctrlProp28.xml><?xml version="1.0" encoding="utf-8"?>
<formControlPr xmlns="http://schemas.microsoft.com/office/spreadsheetml/2009/9/main" objectType="CheckBox" checked="Checked" fmlaLink="Q55" lockText="1" noThreeD="1"/>
</file>

<file path=xl/ctrlProps/ctrlProp29.xml><?xml version="1.0" encoding="utf-8"?>
<formControlPr xmlns="http://schemas.microsoft.com/office/spreadsheetml/2009/9/main" objectType="CheckBox" checked="Checked" fmlaLink="R55" lockText="1" noThreeD="1"/>
</file>

<file path=xl/ctrlProps/ctrlProp30.xml><?xml version="1.0" encoding="utf-8"?>
<formControlPr xmlns="http://schemas.microsoft.com/office/spreadsheetml/2009/9/main" objectType="GBox" noThreeD="1"/>
</file>

<file path=xl/ctrlProps/ctrlProp31.xml><?xml version="1.0" encoding="utf-8"?>
<formControlPr xmlns="http://schemas.microsoft.com/office/spreadsheetml/2009/9/main" objectType="GBox" noThreeD="1"/>
</file>

<file path=xl/ctrlProps/ctrlProp32.xml><?xml version="1.0" encoding="utf-8"?>
<formControlPr xmlns="http://schemas.microsoft.com/office/spreadsheetml/2009/9/main" objectType="GBox" noThreeD="1"/>
</file>

<file path=xl/ctrlProps/ctrlProp33.xml><?xml version="1.0" encoding="utf-8"?>
<formControlPr xmlns="http://schemas.microsoft.com/office/spreadsheetml/2009/9/main" objectType="Drop" dropStyle="combo" dx="26" fmlaLink="P13" fmlaRange="$Q$13:$Q$16" noThreeD="1" sel="4" val="0"/>
</file>

<file path=xl/ctrlProps/ctrlProp34.xml><?xml version="1.0" encoding="utf-8"?>
<formControlPr xmlns="http://schemas.microsoft.com/office/spreadsheetml/2009/9/main" objectType="Radio" checked="Checked" firstButton="1" fmlaLink="P37" lockText="1" noThreeD="1"/>
</file>

<file path=xl/ctrlProps/ctrlProp35.xml><?xml version="1.0" encoding="utf-8"?>
<formControlPr xmlns="http://schemas.microsoft.com/office/spreadsheetml/2009/9/main" objectType="Radio" lockText="1" noThreeD="1"/>
</file>

<file path=xl/ctrlProps/ctrlProp36.xml><?xml version="1.0" encoding="utf-8"?>
<formControlPr xmlns="http://schemas.microsoft.com/office/spreadsheetml/2009/9/main" objectType="GBox" noThreeD="1"/>
</file>

<file path=xl/ctrlProps/ctrlProp37.xml><?xml version="1.0" encoding="utf-8"?>
<formControlPr xmlns="http://schemas.microsoft.com/office/spreadsheetml/2009/9/main" objectType="CheckBox" fmlaLink="P59" lockText="1" noThreeD="1"/>
</file>

<file path=xl/ctrlProps/ctrlProp38.xml><?xml version="1.0" encoding="utf-8"?>
<formControlPr xmlns="http://schemas.microsoft.com/office/spreadsheetml/2009/9/main" objectType="CheckBox" fmlaLink="Q59" lockText="1" noThreeD="1"/>
</file>

<file path=xl/ctrlProps/ctrlProp39.xml><?xml version="1.0" encoding="utf-8"?>
<formControlPr xmlns="http://schemas.microsoft.com/office/spreadsheetml/2009/9/main" objectType="CheckBox" fmlaLink="R59" lockText="1" noThreeD="1"/>
</file>

<file path=xl/ctrlProps/ctrlProp40.xml><?xml version="1.0" encoding="utf-8"?>
<formControlPr xmlns="http://schemas.microsoft.com/office/spreadsheetml/2009/9/main" objectType="CheckBox" checked="Checked" fmlaLink="P63" lockText="1" noThreeD="1"/>
</file>

<file path=xl/ctrlProps/ctrlProp41.xml><?xml version="1.0" encoding="utf-8"?>
<formControlPr xmlns="http://schemas.microsoft.com/office/spreadsheetml/2009/9/main" objectType="CheckBox" checked="Checked" fmlaLink="Q63" lockText="1" noThreeD="1"/>
</file>

<file path=xl/ctrlProps/ctrlProp42.xml><?xml version="1.0" encoding="utf-8"?>
<formControlPr xmlns="http://schemas.microsoft.com/office/spreadsheetml/2009/9/main" objectType="CheckBox" checked="Checked" fmlaLink="R63" lockText="1" noThreeD="1"/>
</file>

<file path=xl/ctrlProps/ctrlProp43.xml><?xml version="1.0" encoding="utf-8"?>
<formControlPr xmlns="http://schemas.microsoft.com/office/spreadsheetml/2009/9/main" objectType="CheckBox" checked="Checked" fmlaLink="P67" lockText="1" noThreeD="1"/>
</file>

<file path=xl/ctrlProps/ctrlProp44.xml><?xml version="1.0" encoding="utf-8"?>
<formControlPr xmlns="http://schemas.microsoft.com/office/spreadsheetml/2009/9/main" objectType="CheckBox" checked="Checked" fmlaLink="P68" lockText="1" noThreeD="1"/>
</file>

<file path=xl/ctrlProps/ctrlProp45.xml><?xml version="1.0" encoding="utf-8"?>
<formControlPr xmlns="http://schemas.microsoft.com/office/spreadsheetml/2009/9/main" objectType="CheckBox" checked="Checked" fmlaLink="P69" lockText="1" noThreeD="1"/>
</file>

<file path=xl/ctrlProps/ctrlProp46.xml><?xml version="1.0" encoding="utf-8"?>
<formControlPr xmlns="http://schemas.microsoft.com/office/spreadsheetml/2009/9/main" objectType="CheckBox" checked="Checked" fmlaLink="P70" lockText="1" noThreeD="1"/>
</file>

<file path=xl/ctrlProps/ctrlProp47.xml><?xml version="1.0" encoding="utf-8"?>
<formControlPr xmlns="http://schemas.microsoft.com/office/spreadsheetml/2009/9/main" objectType="CheckBox" checked="Checked" fmlaLink="P71" lockText="1" noThreeD="1"/>
</file>

<file path=xl/ctrlProps/ctrlProp48.xml><?xml version="1.0" encoding="utf-8"?>
<formControlPr xmlns="http://schemas.microsoft.com/office/spreadsheetml/2009/9/main" objectType="CheckBox" checked="Checked" fmlaLink="Q67" lockText="1" noThreeD="1"/>
</file>

<file path=xl/ctrlProps/ctrlProp49.xml><?xml version="1.0" encoding="utf-8"?>
<formControlPr xmlns="http://schemas.microsoft.com/office/spreadsheetml/2009/9/main" objectType="CheckBox" checked="Checked" fmlaLink="Q68" lockText="1" noThreeD="1"/>
</file>

<file path=xl/ctrlProps/ctrlProp50.xml><?xml version="1.0" encoding="utf-8"?>
<formControlPr xmlns="http://schemas.microsoft.com/office/spreadsheetml/2009/9/main" objectType="CheckBox" checked="Checked" fmlaLink="Q69" lockText="1" noThreeD="1"/>
</file>

<file path=xl/ctrlProps/ctrlProp51.xml><?xml version="1.0" encoding="utf-8"?>
<formControlPr xmlns="http://schemas.microsoft.com/office/spreadsheetml/2009/9/main" objectType="CheckBox" checked="Checked" fmlaLink="Q70" lockText="1" noThreeD="1"/>
</file>

<file path=xl/ctrlProps/ctrlProp52.xml><?xml version="1.0" encoding="utf-8"?>
<formControlPr xmlns="http://schemas.microsoft.com/office/spreadsheetml/2009/9/main" objectType="CheckBox" checked="Checked" fmlaLink="Q71" lockText="1" noThreeD="1"/>
</file>

<file path=xl/ctrlProps/ctrlProp53.xml><?xml version="1.0" encoding="utf-8"?>
<formControlPr xmlns="http://schemas.microsoft.com/office/spreadsheetml/2009/9/main" objectType="CheckBox" checked="Checked" fmlaLink="R67" lockText="1" noThreeD="1"/>
</file>

<file path=xl/ctrlProps/ctrlProp54.xml><?xml version="1.0" encoding="utf-8"?>
<formControlPr xmlns="http://schemas.microsoft.com/office/spreadsheetml/2009/9/main" objectType="CheckBox" checked="Checked" fmlaLink="R68" lockText="1" noThreeD="1"/>
</file>

<file path=xl/ctrlProps/ctrlProp55.xml><?xml version="1.0" encoding="utf-8"?>
<formControlPr xmlns="http://schemas.microsoft.com/office/spreadsheetml/2009/9/main" objectType="CheckBox" checked="Checked" fmlaLink="R69" lockText="1" noThreeD="1"/>
</file>

<file path=xl/ctrlProps/ctrlProp56.xml><?xml version="1.0" encoding="utf-8"?>
<formControlPr xmlns="http://schemas.microsoft.com/office/spreadsheetml/2009/9/main" objectType="CheckBox" checked="Checked" fmlaLink="R70" lockText="1" noThreeD="1"/>
</file>

<file path=xl/ctrlProps/ctrlProp57.xml><?xml version="1.0" encoding="utf-8"?>
<formControlPr xmlns="http://schemas.microsoft.com/office/spreadsheetml/2009/9/main" objectType="CheckBox" checked="Checked" fmlaLink="R71" lockText="1" noThreeD="1"/>
</file>

<file path=xl/ctrlProps/ctrlProp58.xml><?xml version="1.0" encoding="utf-8"?>
<formControlPr xmlns="http://schemas.microsoft.com/office/spreadsheetml/2009/9/main" objectType="CheckBox" checked="Checked" fmlaLink="P72" lockText="1" noThreeD="1"/>
</file>

<file path=xl/ctrlProps/ctrlProp59.xml><?xml version="1.0" encoding="utf-8"?>
<formControlPr xmlns="http://schemas.microsoft.com/office/spreadsheetml/2009/9/main" objectType="CheckBox" checked="Checked" fmlaLink="Q72" lockText="1" noThreeD="1"/>
</file>

<file path=xl/ctrlProps/ctrlProp60.xml><?xml version="1.0" encoding="utf-8"?>
<formControlPr xmlns="http://schemas.microsoft.com/office/spreadsheetml/2009/9/main" objectType="CheckBox" checked="Checked" fmlaLink="R72" lockText="1" noThreeD="1"/>
</file>

<file path=xl/ctrlProps/ctrlProp61.xml><?xml version="1.0" encoding="utf-8"?>
<formControlPr xmlns="http://schemas.microsoft.com/office/spreadsheetml/2009/9/main" objectType="CheckBox" checked="Checked" fmlaLink="P73" lockText="1" noThreeD="1"/>
</file>

<file path=xl/ctrlProps/ctrlProp62.xml><?xml version="1.0" encoding="utf-8"?>
<formControlPr xmlns="http://schemas.microsoft.com/office/spreadsheetml/2009/9/main" objectType="CheckBox" checked="Checked" fmlaLink="Q73" lockText="1" noThreeD="1"/>
</file>

<file path=xl/ctrlProps/ctrlProp63.xml><?xml version="1.0" encoding="utf-8"?>
<formControlPr xmlns="http://schemas.microsoft.com/office/spreadsheetml/2009/9/main" objectType="CheckBox" checked="Checked" fmlaLink="R73" lockText="1" noThreeD="1"/>
</file>

<file path=xl/ctrlProps/ctrlProp64.xml><?xml version="1.0" encoding="utf-8"?>
<formControlPr xmlns="http://schemas.microsoft.com/office/spreadsheetml/2009/9/main" objectType="GBox" noThreeD="1"/>
</file>

<file path=xl/ctrlProps/ctrlProp65.xml><?xml version="1.0" encoding="utf-8"?>
<formControlPr xmlns="http://schemas.microsoft.com/office/spreadsheetml/2009/9/main" objectType="Radio" checked="Checked" firstButton="1" fmlaLink="Q37" lockText="1" noThreeD="1"/>
</file>

<file path=xl/ctrlProps/ctrlProp66.xml><?xml version="1.0" encoding="utf-8"?>
<formControlPr xmlns="http://schemas.microsoft.com/office/spreadsheetml/2009/9/main" objectType="Radio" lockText="1" noThreeD="1"/>
</file>

<file path=xl/ctrlProps/ctrlProp67.xml><?xml version="1.0" encoding="utf-8"?>
<formControlPr xmlns="http://schemas.microsoft.com/office/spreadsheetml/2009/9/main" objectType="GBox" noThreeD="1"/>
</file>

<file path=xl/ctrlProps/ctrlProp68.xml><?xml version="1.0" encoding="utf-8"?>
<formControlPr xmlns="http://schemas.microsoft.com/office/spreadsheetml/2009/9/main" objectType="GBox" noThreeD="1"/>
</file>

<file path=xl/ctrlProps/ctrlProp69.xml><?xml version="1.0" encoding="utf-8"?>
<formControlPr xmlns="http://schemas.microsoft.com/office/spreadsheetml/2009/9/main" objectType="GBox" noThreeD="1"/>
</file>

<file path=xl/ctrlProps/ctrlProp70.xml><?xml version="1.0" encoding="utf-8"?>
<formControlPr xmlns="http://schemas.microsoft.com/office/spreadsheetml/2009/9/main" objectType="Radio" checked="Checked" firstButton="1" fmlaLink="P28" lockText="1" noThreeD="1"/>
</file>

<file path=xl/ctrlProps/ctrlProp71.xml><?xml version="1.0" encoding="utf-8"?>
<formControlPr xmlns="http://schemas.microsoft.com/office/spreadsheetml/2009/9/main" objectType="Radio" firstButton="1" fmlaLink="Q28" lockText="1" noThreeD="1"/>
</file>

<file path=xl/ctrlProps/ctrlProp72.xml><?xml version="1.0" encoding="utf-8"?>
<formControlPr xmlns="http://schemas.microsoft.com/office/spreadsheetml/2009/9/main" objectType="Radio" firstButton="1" fmlaLink="R28" lockText="1" noThreeD="1"/>
</file>

<file path=xl/ctrlProps/ctrlProp73.xml><?xml version="1.0" encoding="utf-8"?>
<formControlPr xmlns="http://schemas.microsoft.com/office/spreadsheetml/2009/9/main" objectType="GBox" noThreeD="1"/>
</file>

<file path=xl/ctrlProps/ctrlProp74.xml><?xml version="1.0" encoding="utf-8"?>
<formControlPr xmlns="http://schemas.microsoft.com/office/spreadsheetml/2009/9/main" objectType="Radio" firstButton="1" fmlaLink="P7" lockText="1" noThreeD="1"/>
</file>

<file path=xl/ctrlProps/ctrlProp75.xml><?xml version="1.0" encoding="utf-8"?>
<formControlPr xmlns="http://schemas.microsoft.com/office/spreadsheetml/2009/9/main" objectType="Radio" checked="Checked" lockText="1" noThreeD="1"/>
</file>

<file path=xl/ctrlProps/ctrlProp76.xml><?xml version="1.0" encoding="utf-8"?>
<formControlPr xmlns="http://schemas.microsoft.com/office/spreadsheetml/2009/9/main" objectType="Radio" lockText="1" noThreeD="1"/>
</file>

<file path=xl/ctrlProps/ctrlProp77.xml><?xml version="1.0" encoding="utf-8"?>
<formControlPr xmlns="http://schemas.microsoft.com/office/spreadsheetml/2009/9/main" objectType="Radio" checked="Checked" lockText="1" noThreeD="1"/>
</file>

<file path=xl/ctrlProps/ctrlProp78.xml><?xml version="1.0" encoding="utf-8"?>
<formControlPr xmlns="http://schemas.microsoft.com/office/spreadsheetml/2009/9/main" objectType="Radio" checked="Checked" lockText="1" noThreeD="1"/>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47625</xdr:colOff>
          <xdr:row>3</xdr:row>
          <xdr:rowOff>0</xdr:rowOff>
        </xdr:from>
        <xdr:to>
          <xdr:col>2</xdr:col>
          <xdr:colOff>57150</xdr:colOff>
          <xdr:row>4</xdr:row>
          <xdr:rowOff>47625</xdr:rowOff>
        </xdr:to>
        <xdr:sp macro="" textlink="">
          <xdr:nvSpPr>
            <xdr:cNvPr id="3078" name="Option Button 6" hidden="1">
              <a:extLst>
                <a:ext uri="{63B3BB69-23CF-44E3-9099-C40C66FF867C}">
                  <a14:compatExt spid="_x0000_s3078"/>
                </a:ext>
                <a:ext uri="{FF2B5EF4-FFF2-40B4-BE49-F238E27FC236}">
                  <a16:creationId xmlns:a16="http://schemas.microsoft.com/office/drawing/2014/main" id="{00000000-0008-0000-0100-00000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47625</xdr:colOff>
          <xdr:row>3</xdr:row>
          <xdr:rowOff>171450</xdr:rowOff>
        </xdr:from>
        <xdr:to>
          <xdr:col>2</xdr:col>
          <xdr:colOff>57150</xdr:colOff>
          <xdr:row>5</xdr:row>
          <xdr:rowOff>19050</xdr:rowOff>
        </xdr:to>
        <xdr:sp macro="" textlink="">
          <xdr:nvSpPr>
            <xdr:cNvPr id="3079" name="Option Button 7" hidden="1">
              <a:extLst>
                <a:ext uri="{63B3BB69-23CF-44E3-9099-C40C66FF867C}">
                  <a14:compatExt spid="_x0000_s3079"/>
                </a:ext>
                <a:ext uri="{FF2B5EF4-FFF2-40B4-BE49-F238E27FC236}">
                  <a16:creationId xmlns:a16="http://schemas.microsoft.com/office/drawing/2014/main" id="{00000000-0008-0000-0100-00000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47625</xdr:colOff>
          <xdr:row>4</xdr:row>
          <xdr:rowOff>171450</xdr:rowOff>
        </xdr:from>
        <xdr:to>
          <xdr:col>2</xdr:col>
          <xdr:colOff>57150</xdr:colOff>
          <xdr:row>6</xdr:row>
          <xdr:rowOff>19050</xdr:rowOff>
        </xdr:to>
        <xdr:sp macro="" textlink="">
          <xdr:nvSpPr>
            <xdr:cNvPr id="3080" name="Option Button 8" hidden="1">
              <a:extLst>
                <a:ext uri="{63B3BB69-23CF-44E3-9099-C40C66FF867C}">
                  <a14:compatExt spid="_x0000_s3080"/>
                </a:ext>
                <a:ext uri="{FF2B5EF4-FFF2-40B4-BE49-F238E27FC236}">
                  <a16:creationId xmlns:a16="http://schemas.microsoft.com/office/drawing/2014/main" id="{00000000-0008-0000-0100-00000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47625</xdr:colOff>
          <xdr:row>5</xdr:row>
          <xdr:rowOff>171450</xdr:rowOff>
        </xdr:from>
        <xdr:to>
          <xdr:col>2</xdr:col>
          <xdr:colOff>57150</xdr:colOff>
          <xdr:row>7</xdr:row>
          <xdr:rowOff>9525</xdr:rowOff>
        </xdr:to>
        <xdr:sp macro="" textlink="">
          <xdr:nvSpPr>
            <xdr:cNvPr id="3081" name="Option Button 9" hidden="1">
              <a:extLst>
                <a:ext uri="{63B3BB69-23CF-44E3-9099-C40C66FF867C}">
                  <a14:compatExt spid="_x0000_s3081"/>
                </a:ext>
                <a:ext uri="{FF2B5EF4-FFF2-40B4-BE49-F238E27FC236}">
                  <a16:creationId xmlns:a16="http://schemas.microsoft.com/office/drawing/2014/main" id="{00000000-0008-0000-0100-000009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4</xdr:row>
          <xdr:rowOff>190500</xdr:rowOff>
        </xdr:from>
        <xdr:to>
          <xdr:col>9</xdr:col>
          <xdr:colOff>57150</xdr:colOff>
          <xdr:row>6</xdr:row>
          <xdr:rowOff>19050</xdr:rowOff>
        </xdr:to>
        <xdr:sp macro="" textlink="">
          <xdr:nvSpPr>
            <xdr:cNvPr id="3089" name="Option Button 17" hidden="1">
              <a:extLst>
                <a:ext uri="{63B3BB69-23CF-44E3-9099-C40C66FF867C}">
                  <a14:compatExt spid="_x0000_s3089"/>
                </a:ext>
                <a:ext uri="{FF2B5EF4-FFF2-40B4-BE49-F238E27FC236}">
                  <a16:creationId xmlns:a16="http://schemas.microsoft.com/office/drawing/2014/main" id="{00000000-0008-0000-0100-00001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5</xdr:row>
          <xdr:rowOff>171450</xdr:rowOff>
        </xdr:from>
        <xdr:to>
          <xdr:col>9</xdr:col>
          <xdr:colOff>57150</xdr:colOff>
          <xdr:row>7</xdr:row>
          <xdr:rowOff>19050</xdr:rowOff>
        </xdr:to>
        <xdr:sp macro="" textlink="">
          <xdr:nvSpPr>
            <xdr:cNvPr id="3090" name="Option Button 18" hidden="1">
              <a:extLst>
                <a:ext uri="{63B3BB69-23CF-44E3-9099-C40C66FF867C}">
                  <a14:compatExt spid="_x0000_s3090"/>
                </a:ext>
                <a:ext uri="{FF2B5EF4-FFF2-40B4-BE49-F238E27FC236}">
                  <a16:creationId xmlns:a16="http://schemas.microsoft.com/office/drawing/2014/main" id="{00000000-0008-0000-0100-00001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19050</xdr:colOff>
          <xdr:row>4</xdr:row>
          <xdr:rowOff>190500</xdr:rowOff>
        </xdr:from>
        <xdr:to>
          <xdr:col>5</xdr:col>
          <xdr:colOff>57150</xdr:colOff>
          <xdr:row>6</xdr:row>
          <xdr:rowOff>19050</xdr:rowOff>
        </xdr:to>
        <xdr:sp macro="" textlink="">
          <xdr:nvSpPr>
            <xdr:cNvPr id="3092" name="Option Button 20" hidden="1">
              <a:extLst>
                <a:ext uri="{63B3BB69-23CF-44E3-9099-C40C66FF867C}">
                  <a14:compatExt spid="_x0000_s3092"/>
                </a:ext>
                <a:ext uri="{FF2B5EF4-FFF2-40B4-BE49-F238E27FC236}">
                  <a16:creationId xmlns:a16="http://schemas.microsoft.com/office/drawing/2014/main" id="{00000000-0008-0000-0100-000014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19050</xdr:colOff>
          <xdr:row>5</xdr:row>
          <xdr:rowOff>171450</xdr:rowOff>
        </xdr:from>
        <xdr:to>
          <xdr:col>5</xdr:col>
          <xdr:colOff>57150</xdr:colOff>
          <xdr:row>7</xdr:row>
          <xdr:rowOff>9525</xdr:rowOff>
        </xdr:to>
        <xdr:sp macro="" textlink="">
          <xdr:nvSpPr>
            <xdr:cNvPr id="3093" name="Option Button 21" hidden="1">
              <a:extLst>
                <a:ext uri="{63B3BB69-23CF-44E3-9099-C40C66FF867C}">
                  <a14:compatExt spid="_x0000_s3093"/>
                </a:ext>
                <a:ext uri="{FF2B5EF4-FFF2-40B4-BE49-F238E27FC236}">
                  <a16:creationId xmlns:a16="http://schemas.microsoft.com/office/drawing/2014/main" id="{00000000-0008-0000-0100-00001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685800</xdr:colOff>
          <xdr:row>41</xdr:row>
          <xdr:rowOff>19050</xdr:rowOff>
        </xdr:from>
        <xdr:to>
          <xdr:col>4</xdr:col>
          <xdr:colOff>57150</xdr:colOff>
          <xdr:row>43</xdr:row>
          <xdr:rowOff>19050</xdr:rowOff>
        </xdr:to>
        <xdr:sp macro="" textlink="">
          <xdr:nvSpPr>
            <xdr:cNvPr id="3094" name="Check Box 22" hidden="1">
              <a:extLst>
                <a:ext uri="{63B3BB69-23CF-44E3-9099-C40C66FF867C}">
                  <a14:compatExt spid="_x0000_s3094"/>
                </a:ext>
                <a:ext uri="{FF2B5EF4-FFF2-40B4-BE49-F238E27FC236}">
                  <a16:creationId xmlns:a16="http://schemas.microsoft.com/office/drawing/2014/main" id="{00000000-0008-0000-0100-00001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685800</xdr:colOff>
          <xdr:row>42</xdr:row>
          <xdr:rowOff>133350</xdr:rowOff>
        </xdr:from>
        <xdr:to>
          <xdr:col>4</xdr:col>
          <xdr:colOff>57150</xdr:colOff>
          <xdr:row>44</xdr:row>
          <xdr:rowOff>19050</xdr:rowOff>
        </xdr:to>
        <xdr:sp macro="" textlink="">
          <xdr:nvSpPr>
            <xdr:cNvPr id="3095" name="Check Box 23" hidden="1">
              <a:extLst>
                <a:ext uri="{63B3BB69-23CF-44E3-9099-C40C66FF867C}">
                  <a14:compatExt spid="_x0000_s3095"/>
                </a:ext>
                <a:ext uri="{FF2B5EF4-FFF2-40B4-BE49-F238E27FC236}">
                  <a16:creationId xmlns:a16="http://schemas.microsoft.com/office/drawing/2014/main" id="{00000000-0008-0000-0100-00001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685800</xdr:colOff>
          <xdr:row>43</xdr:row>
          <xdr:rowOff>133350</xdr:rowOff>
        </xdr:from>
        <xdr:to>
          <xdr:col>4</xdr:col>
          <xdr:colOff>57150</xdr:colOff>
          <xdr:row>45</xdr:row>
          <xdr:rowOff>19050</xdr:rowOff>
        </xdr:to>
        <xdr:sp macro="" textlink="">
          <xdr:nvSpPr>
            <xdr:cNvPr id="3096" name="Check Box 24" hidden="1">
              <a:extLst>
                <a:ext uri="{63B3BB69-23CF-44E3-9099-C40C66FF867C}">
                  <a14:compatExt spid="_x0000_s3096"/>
                </a:ext>
                <a:ext uri="{FF2B5EF4-FFF2-40B4-BE49-F238E27FC236}">
                  <a16:creationId xmlns:a16="http://schemas.microsoft.com/office/drawing/2014/main" id="{00000000-0008-0000-0100-00001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685800</xdr:colOff>
          <xdr:row>44</xdr:row>
          <xdr:rowOff>133350</xdr:rowOff>
        </xdr:from>
        <xdr:to>
          <xdr:col>4</xdr:col>
          <xdr:colOff>57150</xdr:colOff>
          <xdr:row>46</xdr:row>
          <xdr:rowOff>19050</xdr:rowOff>
        </xdr:to>
        <xdr:sp macro="" textlink="">
          <xdr:nvSpPr>
            <xdr:cNvPr id="3097" name="Check Box 25" hidden="1">
              <a:extLst>
                <a:ext uri="{63B3BB69-23CF-44E3-9099-C40C66FF867C}">
                  <a14:compatExt spid="_x0000_s3097"/>
                </a:ext>
                <a:ext uri="{FF2B5EF4-FFF2-40B4-BE49-F238E27FC236}">
                  <a16:creationId xmlns:a16="http://schemas.microsoft.com/office/drawing/2014/main" id="{00000000-0008-0000-0100-000019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685800</xdr:colOff>
          <xdr:row>45</xdr:row>
          <xdr:rowOff>133350</xdr:rowOff>
        </xdr:from>
        <xdr:to>
          <xdr:col>4</xdr:col>
          <xdr:colOff>57150</xdr:colOff>
          <xdr:row>47</xdr:row>
          <xdr:rowOff>19050</xdr:rowOff>
        </xdr:to>
        <xdr:sp macro="" textlink="">
          <xdr:nvSpPr>
            <xdr:cNvPr id="3098" name="Check Box 26" hidden="1">
              <a:extLst>
                <a:ext uri="{63B3BB69-23CF-44E3-9099-C40C66FF867C}">
                  <a14:compatExt spid="_x0000_s3098"/>
                </a:ext>
                <a:ext uri="{FF2B5EF4-FFF2-40B4-BE49-F238E27FC236}">
                  <a16:creationId xmlns:a16="http://schemas.microsoft.com/office/drawing/2014/main" id="{00000000-0008-0000-0100-00001A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304800</xdr:colOff>
          <xdr:row>41</xdr:row>
          <xdr:rowOff>19050</xdr:rowOff>
        </xdr:from>
        <xdr:to>
          <xdr:col>7</xdr:col>
          <xdr:colOff>85725</xdr:colOff>
          <xdr:row>43</xdr:row>
          <xdr:rowOff>19050</xdr:rowOff>
        </xdr:to>
        <xdr:sp macro="" textlink="">
          <xdr:nvSpPr>
            <xdr:cNvPr id="3099" name="Check Box 27" hidden="1">
              <a:extLst>
                <a:ext uri="{63B3BB69-23CF-44E3-9099-C40C66FF867C}">
                  <a14:compatExt spid="_x0000_s3099"/>
                </a:ext>
                <a:ext uri="{FF2B5EF4-FFF2-40B4-BE49-F238E27FC236}">
                  <a16:creationId xmlns:a16="http://schemas.microsoft.com/office/drawing/2014/main" id="{00000000-0008-0000-0100-00001B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304800</xdr:colOff>
          <xdr:row>42</xdr:row>
          <xdr:rowOff>133350</xdr:rowOff>
        </xdr:from>
        <xdr:to>
          <xdr:col>7</xdr:col>
          <xdr:colOff>85725</xdr:colOff>
          <xdr:row>44</xdr:row>
          <xdr:rowOff>19050</xdr:rowOff>
        </xdr:to>
        <xdr:sp macro="" textlink="">
          <xdr:nvSpPr>
            <xdr:cNvPr id="3100" name="Check Box 28" hidden="1">
              <a:extLst>
                <a:ext uri="{63B3BB69-23CF-44E3-9099-C40C66FF867C}">
                  <a14:compatExt spid="_x0000_s3100"/>
                </a:ext>
                <a:ext uri="{FF2B5EF4-FFF2-40B4-BE49-F238E27FC236}">
                  <a16:creationId xmlns:a16="http://schemas.microsoft.com/office/drawing/2014/main" id="{00000000-0008-0000-0100-00001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304800</xdr:colOff>
          <xdr:row>43</xdr:row>
          <xdr:rowOff>133350</xdr:rowOff>
        </xdr:from>
        <xdr:to>
          <xdr:col>7</xdr:col>
          <xdr:colOff>85725</xdr:colOff>
          <xdr:row>45</xdr:row>
          <xdr:rowOff>19050</xdr:rowOff>
        </xdr:to>
        <xdr:sp macro="" textlink="">
          <xdr:nvSpPr>
            <xdr:cNvPr id="3101" name="Check Box 29" hidden="1">
              <a:extLst>
                <a:ext uri="{63B3BB69-23CF-44E3-9099-C40C66FF867C}">
                  <a14:compatExt spid="_x0000_s3101"/>
                </a:ext>
                <a:ext uri="{FF2B5EF4-FFF2-40B4-BE49-F238E27FC236}">
                  <a16:creationId xmlns:a16="http://schemas.microsoft.com/office/drawing/2014/main" id="{00000000-0008-0000-0100-00001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304800</xdr:colOff>
          <xdr:row>44</xdr:row>
          <xdr:rowOff>133350</xdr:rowOff>
        </xdr:from>
        <xdr:to>
          <xdr:col>7</xdr:col>
          <xdr:colOff>85725</xdr:colOff>
          <xdr:row>46</xdr:row>
          <xdr:rowOff>19050</xdr:rowOff>
        </xdr:to>
        <xdr:sp macro="" textlink="">
          <xdr:nvSpPr>
            <xdr:cNvPr id="3102" name="Check Box 30" hidden="1">
              <a:extLst>
                <a:ext uri="{63B3BB69-23CF-44E3-9099-C40C66FF867C}">
                  <a14:compatExt spid="_x0000_s3102"/>
                </a:ext>
                <a:ext uri="{FF2B5EF4-FFF2-40B4-BE49-F238E27FC236}">
                  <a16:creationId xmlns:a16="http://schemas.microsoft.com/office/drawing/2014/main" id="{00000000-0008-0000-0100-00001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304800</xdr:colOff>
          <xdr:row>45</xdr:row>
          <xdr:rowOff>133350</xdr:rowOff>
        </xdr:from>
        <xdr:to>
          <xdr:col>7</xdr:col>
          <xdr:colOff>85725</xdr:colOff>
          <xdr:row>47</xdr:row>
          <xdr:rowOff>19050</xdr:rowOff>
        </xdr:to>
        <xdr:sp macro="" textlink="">
          <xdr:nvSpPr>
            <xdr:cNvPr id="3103" name="Check Box 31" hidden="1">
              <a:extLst>
                <a:ext uri="{63B3BB69-23CF-44E3-9099-C40C66FF867C}">
                  <a14:compatExt spid="_x0000_s3103"/>
                </a:ext>
                <a:ext uri="{FF2B5EF4-FFF2-40B4-BE49-F238E27FC236}">
                  <a16:creationId xmlns:a16="http://schemas.microsoft.com/office/drawing/2014/main" id="{00000000-0008-0000-0100-00001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304800</xdr:colOff>
          <xdr:row>41</xdr:row>
          <xdr:rowOff>19050</xdr:rowOff>
        </xdr:from>
        <xdr:to>
          <xdr:col>10</xdr:col>
          <xdr:colOff>66675</xdr:colOff>
          <xdr:row>43</xdr:row>
          <xdr:rowOff>19050</xdr:rowOff>
        </xdr:to>
        <xdr:sp macro="" textlink="">
          <xdr:nvSpPr>
            <xdr:cNvPr id="3104" name="Check Box 32" hidden="1">
              <a:extLst>
                <a:ext uri="{63B3BB69-23CF-44E3-9099-C40C66FF867C}">
                  <a14:compatExt spid="_x0000_s3104"/>
                </a:ext>
                <a:ext uri="{FF2B5EF4-FFF2-40B4-BE49-F238E27FC236}">
                  <a16:creationId xmlns:a16="http://schemas.microsoft.com/office/drawing/2014/main" id="{00000000-0008-0000-0100-000020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304800</xdr:colOff>
          <xdr:row>42</xdr:row>
          <xdr:rowOff>133350</xdr:rowOff>
        </xdr:from>
        <xdr:to>
          <xdr:col>10</xdr:col>
          <xdr:colOff>66675</xdr:colOff>
          <xdr:row>44</xdr:row>
          <xdr:rowOff>19050</xdr:rowOff>
        </xdr:to>
        <xdr:sp macro="" textlink="">
          <xdr:nvSpPr>
            <xdr:cNvPr id="3105" name="Check Box 33" hidden="1">
              <a:extLst>
                <a:ext uri="{63B3BB69-23CF-44E3-9099-C40C66FF867C}">
                  <a14:compatExt spid="_x0000_s3105"/>
                </a:ext>
                <a:ext uri="{FF2B5EF4-FFF2-40B4-BE49-F238E27FC236}">
                  <a16:creationId xmlns:a16="http://schemas.microsoft.com/office/drawing/2014/main" id="{00000000-0008-0000-0100-00002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304800</xdr:colOff>
          <xdr:row>43</xdr:row>
          <xdr:rowOff>133350</xdr:rowOff>
        </xdr:from>
        <xdr:to>
          <xdr:col>10</xdr:col>
          <xdr:colOff>66675</xdr:colOff>
          <xdr:row>45</xdr:row>
          <xdr:rowOff>19050</xdr:rowOff>
        </xdr:to>
        <xdr:sp macro="" textlink="">
          <xdr:nvSpPr>
            <xdr:cNvPr id="3106" name="Check Box 34" hidden="1">
              <a:extLst>
                <a:ext uri="{63B3BB69-23CF-44E3-9099-C40C66FF867C}">
                  <a14:compatExt spid="_x0000_s3106"/>
                </a:ext>
                <a:ext uri="{FF2B5EF4-FFF2-40B4-BE49-F238E27FC236}">
                  <a16:creationId xmlns:a16="http://schemas.microsoft.com/office/drawing/2014/main" id="{00000000-0008-0000-0100-00002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304800</xdr:colOff>
          <xdr:row>44</xdr:row>
          <xdr:rowOff>133350</xdr:rowOff>
        </xdr:from>
        <xdr:to>
          <xdr:col>10</xdr:col>
          <xdr:colOff>66675</xdr:colOff>
          <xdr:row>46</xdr:row>
          <xdr:rowOff>19050</xdr:rowOff>
        </xdr:to>
        <xdr:sp macro="" textlink="">
          <xdr:nvSpPr>
            <xdr:cNvPr id="3107" name="Check Box 35" hidden="1">
              <a:extLst>
                <a:ext uri="{63B3BB69-23CF-44E3-9099-C40C66FF867C}">
                  <a14:compatExt spid="_x0000_s3107"/>
                </a:ext>
                <a:ext uri="{FF2B5EF4-FFF2-40B4-BE49-F238E27FC236}">
                  <a16:creationId xmlns:a16="http://schemas.microsoft.com/office/drawing/2014/main" id="{00000000-0008-0000-0100-00002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304800</xdr:colOff>
          <xdr:row>45</xdr:row>
          <xdr:rowOff>133350</xdr:rowOff>
        </xdr:from>
        <xdr:to>
          <xdr:col>10</xdr:col>
          <xdr:colOff>66675</xdr:colOff>
          <xdr:row>47</xdr:row>
          <xdr:rowOff>19050</xdr:rowOff>
        </xdr:to>
        <xdr:sp macro="" textlink="">
          <xdr:nvSpPr>
            <xdr:cNvPr id="3108" name="Check Box 36" hidden="1">
              <a:extLst>
                <a:ext uri="{63B3BB69-23CF-44E3-9099-C40C66FF867C}">
                  <a14:compatExt spid="_x0000_s3108"/>
                </a:ext>
                <a:ext uri="{FF2B5EF4-FFF2-40B4-BE49-F238E27FC236}">
                  <a16:creationId xmlns:a16="http://schemas.microsoft.com/office/drawing/2014/main" id="{00000000-0008-0000-0100-000024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685800</xdr:colOff>
          <xdr:row>49</xdr:row>
          <xdr:rowOff>19050</xdr:rowOff>
        </xdr:from>
        <xdr:to>
          <xdr:col>4</xdr:col>
          <xdr:colOff>57150</xdr:colOff>
          <xdr:row>51</xdr:row>
          <xdr:rowOff>19050</xdr:rowOff>
        </xdr:to>
        <xdr:sp macro="" textlink="">
          <xdr:nvSpPr>
            <xdr:cNvPr id="3109" name="Check Box 37" hidden="1">
              <a:extLst>
                <a:ext uri="{63B3BB69-23CF-44E3-9099-C40C66FF867C}">
                  <a14:compatExt spid="_x0000_s3109"/>
                </a:ext>
                <a:ext uri="{FF2B5EF4-FFF2-40B4-BE49-F238E27FC236}">
                  <a16:creationId xmlns:a16="http://schemas.microsoft.com/office/drawing/2014/main" id="{00000000-0008-0000-0100-00002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304800</xdr:colOff>
          <xdr:row>49</xdr:row>
          <xdr:rowOff>19050</xdr:rowOff>
        </xdr:from>
        <xdr:to>
          <xdr:col>7</xdr:col>
          <xdr:colOff>85725</xdr:colOff>
          <xdr:row>51</xdr:row>
          <xdr:rowOff>19050</xdr:rowOff>
        </xdr:to>
        <xdr:sp macro="" textlink="">
          <xdr:nvSpPr>
            <xdr:cNvPr id="3110" name="Check Box 38" hidden="1">
              <a:extLst>
                <a:ext uri="{63B3BB69-23CF-44E3-9099-C40C66FF867C}">
                  <a14:compatExt spid="_x0000_s3110"/>
                </a:ext>
                <a:ext uri="{FF2B5EF4-FFF2-40B4-BE49-F238E27FC236}">
                  <a16:creationId xmlns:a16="http://schemas.microsoft.com/office/drawing/2014/main" id="{00000000-0008-0000-0100-00002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304800</xdr:colOff>
          <xdr:row>49</xdr:row>
          <xdr:rowOff>19050</xdr:rowOff>
        </xdr:from>
        <xdr:to>
          <xdr:col>10</xdr:col>
          <xdr:colOff>66675</xdr:colOff>
          <xdr:row>51</xdr:row>
          <xdr:rowOff>19050</xdr:rowOff>
        </xdr:to>
        <xdr:sp macro="" textlink="">
          <xdr:nvSpPr>
            <xdr:cNvPr id="3111" name="Check Box 39" hidden="1">
              <a:extLst>
                <a:ext uri="{63B3BB69-23CF-44E3-9099-C40C66FF867C}">
                  <a14:compatExt spid="_x0000_s3111"/>
                </a:ext>
                <a:ext uri="{FF2B5EF4-FFF2-40B4-BE49-F238E27FC236}">
                  <a16:creationId xmlns:a16="http://schemas.microsoft.com/office/drawing/2014/main" id="{00000000-0008-0000-0100-00002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685800</xdr:colOff>
          <xdr:row>53</xdr:row>
          <xdr:rowOff>19050</xdr:rowOff>
        </xdr:from>
        <xdr:to>
          <xdr:col>4</xdr:col>
          <xdr:colOff>57150</xdr:colOff>
          <xdr:row>55</xdr:row>
          <xdr:rowOff>19050</xdr:rowOff>
        </xdr:to>
        <xdr:sp macro="" textlink="">
          <xdr:nvSpPr>
            <xdr:cNvPr id="3112" name="Check Box 40" hidden="1">
              <a:extLst>
                <a:ext uri="{63B3BB69-23CF-44E3-9099-C40C66FF867C}">
                  <a14:compatExt spid="_x0000_s3112"/>
                </a:ext>
                <a:ext uri="{FF2B5EF4-FFF2-40B4-BE49-F238E27FC236}">
                  <a16:creationId xmlns:a16="http://schemas.microsoft.com/office/drawing/2014/main" id="{00000000-0008-0000-0100-00002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304800</xdr:colOff>
          <xdr:row>53</xdr:row>
          <xdr:rowOff>19050</xdr:rowOff>
        </xdr:from>
        <xdr:to>
          <xdr:col>7</xdr:col>
          <xdr:colOff>85725</xdr:colOff>
          <xdr:row>55</xdr:row>
          <xdr:rowOff>19050</xdr:rowOff>
        </xdr:to>
        <xdr:sp macro="" textlink="">
          <xdr:nvSpPr>
            <xdr:cNvPr id="3113" name="Check Box 41" hidden="1">
              <a:extLst>
                <a:ext uri="{63B3BB69-23CF-44E3-9099-C40C66FF867C}">
                  <a14:compatExt spid="_x0000_s3113"/>
                </a:ext>
                <a:ext uri="{FF2B5EF4-FFF2-40B4-BE49-F238E27FC236}">
                  <a16:creationId xmlns:a16="http://schemas.microsoft.com/office/drawing/2014/main" id="{00000000-0008-0000-0100-000029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304800</xdr:colOff>
          <xdr:row>53</xdr:row>
          <xdr:rowOff>19050</xdr:rowOff>
        </xdr:from>
        <xdr:to>
          <xdr:col>10</xdr:col>
          <xdr:colOff>66675</xdr:colOff>
          <xdr:row>55</xdr:row>
          <xdr:rowOff>19050</xdr:rowOff>
        </xdr:to>
        <xdr:sp macro="" textlink="">
          <xdr:nvSpPr>
            <xdr:cNvPr id="3114" name="Check Box 42" hidden="1">
              <a:extLst>
                <a:ext uri="{63B3BB69-23CF-44E3-9099-C40C66FF867C}">
                  <a14:compatExt spid="_x0000_s3114"/>
                </a:ext>
                <a:ext uri="{FF2B5EF4-FFF2-40B4-BE49-F238E27FC236}">
                  <a16:creationId xmlns:a16="http://schemas.microsoft.com/office/drawing/2014/main" id="{00000000-0008-0000-0100-00002A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400050</xdr:colOff>
          <xdr:row>3</xdr:row>
          <xdr:rowOff>171450</xdr:rowOff>
        </xdr:from>
        <xdr:to>
          <xdr:col>10</xdr:col>
          <xdr:colOff>590550</xdr:colOff>
          <xdr:row>7</xdr:row>
          <xdr:rowOff>57150</xdr:rowOff>
        </xdr:to>
        <xdr:sp macro="" textlink="">
          <xdr:nvSpPr>
            <xdr:cNvPr id="3115" name="Group Box 43" hidden="1">
              <a:extLst>
                <a:ext uri="{63B3BB69-23CF-44E3-9099-C40C66FF867C}">
                  <a14:compatExt spid="_x0000_s3115"/>
                </a:ext>
                <a:ext uri="{FF2B5EF4-FFF2-40B4-BE49-F238E27FC236}">
                  <a16:creationId xmlns:a16="http://schemas.microsoft.com/office/drawing/2014/main" id="{00000000-0008-0000-0100-00002B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876300</xdr:colOff>
          <xdr:row>3</xdr:row>
          <xdr:rowOff>171450</xdr:rowOff>
        </xdr:from>
        <xdr:to>
          <xdr:col>7</xdr:col>
          <xdr:colOff>238125</xdr:colOff>
          <xdr:row>7</xdr:row>
          <xdr:rowOff>57150</xdr:rowOff>
        </xdr:to>
        <xdr:sp macro="" textlink="">
          <xdr:nvSpPr>
            <xdr:cNvPr id="3116" name="Group Box 44" hidden="1">
              <a:extLst>
                <a:ext uri="{63B3BB69-23CF-44E3-9099-C40C66FF867C}">
                  <a14:compatExt spid="_x0000_s3116"/>
                </a:ext>
                <a:ext uri="{FF2B5EF4-FFF2-40B4-BE49-F238E27FC236}">
                  <a16:creationId xmlns:a16="http://schemas.microsoft.com/office/drawing/2014/main" id="{00000000-0008-0000-0100-00002C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57150</xdr:colOff>
          <xdr:row>1</xdr:row>
          <xdr:rowOff>133350</xdr:rowOff>
        </xdr:from>
        <xdr:to>
          <xdr:col>3</xdr:col>
          <xdr:colOff>790575</xdr:colOff>
          <xdr:row>7</xdr:row>
          <xdr:rowOff>57150</xdr:rowOff>
        </xdr:to>
        <xdr:sp macro="" textlink="">
          <xdr:nvSpPr>
            <xdr:cNvPr id="3117" name="Group Box 45" hidden="1">
              <a:extLst>
                <a:ext uri="{63B3BB69-23CF-44E3-9099-C40C66FF867C}">
                  <a14:compatExt spid="_x0000_s3117"/>
                </a:ext>
                <a:ext uri="{FF2B5EF4-FFF2-40B4-BE49-F238E27FC236}">
                  <a16:creationId xmlns:a16="http://schemas.microsoft.com/office/drawing/2014/main" id="{00000000-0008-0000-0100-00002D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171450</xdr:colOff>
          <xdr:row>11</xdr:row>
          <xdr:rowOff>247650</xdr:rowOff>
        </xdr:from>
        <xdr:to>
          <xdr:col>10</xdr:col>
          <xdr:colOff>628650</xdr:colOff>
          <xdr:row>13</xdr:row>
          <xdr:rowOff>9525</xdr:rowOff>
        </xdr:to>
        <xdr:sp macro="" textlink="">
          <xdr:nvSpPr>
            <xdr:cNvPr id="3121" name="Drop Down 49" hidden="1">
              <a:extLst>
                <a:ext uri="{63B3BB69-23CF-44E3-9099-C40C66FF867C}">
                  <a14:compatExt spid="_x0000_s3121"/>
                </a:ext>
                <a:ext uri="{FF2B5EF4-FFF2-40B4-BE49-F238E27FC236}">
                  <a16:creationId xmlns:a16="http://schemas.microsoft.com/office/drawing/2014/main" id="{00000000-0008-0000-0100-000031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xdr:twoCellAnchor>
    <xdr:from>
      <xdr:col>7</xdr:col>
      <xdr:colOff>411480</xdr:colOff>
      <xdr:row>10</xdr:row>
      <xdr:rowOff>129540</xdr:rowOff>
    </xdr:from>
    <xdr:to>
      <xdr:col>14</xdr:col>
      <xdr:colOff>45720</xdr:colOff>
      <xdr:row>23</xdr:row>
      <xdr:rowOff>0</xdr:rowOff>
    </xdr:to>
    <xdr:sp macro="" textlink="">
      <xdr:nvSpPr>
        <xdr:cNvPr id="3123" name="Rectangle 51">
          <a:extLst>
            <a:ext uri="{FF2B5EF4-FFF2-40B4-BE49-F238E27FC236}">
              <a16:creationId xmlns:a16="http://schemas.microsoft.com/office/drawing/2014/main" id="{00000000-0008-0000-0100-0000330C0000}"/>
            </a:ext>
          </a:extLst>
        </xdr:cNvPr>
        <xdr:cNvSpPr>
          <a:spLocks noChangeArrowheads="1"/>
        </xdr:cNvSpPr>
      </xdr:nvSpPr>
      <xdr:spPr bwMode="auto">
        <a:xfrm>
          <a:off x="3733800" y="2026920"/>
          <a:ext cx="3322320" cy="2034540"/>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CCFFCC" mc:Ignorable="a14" a14:legacySpreadsheetColorIndex="42"/>
              </a:solidFill>
            </a14:hiddenFill>
          </a:ext>
        </a:extLst>
      </xdr:spPr>
    </xdr:sp>
    <xdr:clientData/>
  </xdr:twoCellAnchor>
  <mc:AlternateContent xmlns:mc="http://schemas.openxmlformats.org/markup-compatibility/2006">
    <mc:Choice xmlns:a14="http://schemas.microsoft.com/office/drawing/2010/main" Requires="a14">
      <xdr:twoCellAnchor editAs="oneCell">
        <xdr:from>
          <xdr:col>1</xdr:col>
          <xdr:colOff>47625</xdr:colOff>
          <xdr:row>35</xdr:row>
          <xdr:rowOff>133350</xdr:rowOff>
        </xdr:from>
        <xdr:to>
          <xdr:col>2</xdr:col>
          <xdr:colOff>57150</xdr:colOff>
          <xdr:row>37</xdr:row>
          <xdr:rowOff>19050</xdr:rowOff>
        </xdr:to>
        <xdr:sp macro="" textlink="">
          <xdr:nvSpPr>
            <xdr:cNvPr id="3124" name="Option Button 52" hidden="1">
              <a:extLst>
                <a:ext uri="{63B3BB69-23CF-44E3-9099-C40C66FF867C}">
                  <a14:compatExt spid="_x0000_s3124"/>
                </a:ext>
                <a:ext uri="{FF2B5EF4-FFF2-40B4-BE49-F238E27FC236}">
                  <a16:creationId xmlns:a16="http://schemas.microsoft.com/office/drawing/2014/main" id="{00000000-0008-0000-0100-000034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47625</xdr:colOff>
          <xdr:row>36</xdr:row>
          <xdr:rowOff>133350</xdr:rowOff>
        </xdr:from>
        <xdr:to>
          <xdr:col>2</xdr:col>
          <xdr:colOff>57150</xdr:colOff>
          <xdr:row>38</xdr:row>
          <xdr:rowOff>47625</xdr:rowOff>
        </xdr:to>
        <xdr:sp macro="" textlink="">
          <xdr:nvSpPr>
            <xdr:cNvPr id="3125" name="Option Button 53" hidden="1">
              <a:extLst>
                <a:ext uri="{63B3BB69-23CF-44E3-9099-C40C66FF867C}">
                  <a14:compatExt spid="_x0000_s3125"/>
                </a:ext>
                <a:ext uri="{FF2B5EF4-FFF2-40B4-BE49-F238E27FC236}">
                  <a16:creationId xmlns:a16="http://schemas.microsoft.com/office/drawing/2014/main" id="{00000000-0008-0000-0100-00003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57150</xdr:colOff>
          <xdr:row>34</xdr:row>
          <xdr:rowOff>142875</xdr:rowOff>
        </xdr:from>
        <xdr:to>
          <xdr:col>7</xdr:col>
          <xdr:colOff>57150</xdr:colOff>
          <xdr:row>38</xdr:row>
          <xdr:rowOff>47625</xdr:rowOff>
        </xdr:to>
        <xdr:sp macro="" textlink="">
          <xdr:nvSpPr>
            <xdr:cNvPr id="3126" name="Group Box 54" hidden="1">
              <a:extLst>
                <a:ext uri="{63B3BB69-23CF-44E3-9099-C40C66FF867C}">
                  <a14:compatExt spid="_x0000_s3126"/>
                </a:ext>
                <a:ext uri="{FF2B5EF4-FFF2-40B4-BE49-F238E27FC236}">
                  <a16:creationId xmlns:a16="http://schemas.microsoft.com/office/drawing/2014/main" id="{00000000-0008-0000-0100-000036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685800</xdr:colOff>
          <xdr:row>57</xdr:row>
          <xdr:rowOff>19050</xdr:rowOff>
        </xdr:from>
        <xdr:to>
          <xdr:col>4</xdr:col>
          <xdr:colOff>57150</xdr:colOff>
          <xdr:row>59</xdr:row>
          <xdr:rowOff>19050</xdr:rowOff>
        </xdr:to>
        <xdr:sp macro="" textlink="">
          <xdr:nvSpPr>
            <xdr:cNvPr id="3151" name="Check Box 79" hidden="1">
              <a:extLst>
                <a:ext uri="{63B3BB69-23CF-44E3-9099-C40C66FF867C}">
                  <a14:compatExt spid="_x0000_s3151"/>
                </a:ext>
                <a:ext uri="{FF2B5EF4-FFF2-40B4-BE49-F238E27FC236}">
                  <a16:creationId xmlns:a16="http://schemas.microsoft.com/office/drawing/2014/main" id="{00000000-0008-0000-0100-00004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304800</xdr:colOff>
          <xdr:row>57</xdr:row>
          <xdr:rowOff>19050</xdr:rowOff>
        </xdr:from>
        <xdr:to>
          <xdr:col>7</xdr:col>
          <xdr:colOff>85725</xdr:colOff>
          <xdr:row>59</xdr:row>
          <xdr:rowOff>19050</xdr:rowOff>
        </xdr:to>
        <xdr:sp macro="" textlink="">
          <xdr:nvSpPr>
            <xdr:cNvPr id="3152" name="Check Box 80" hidden="1">
              <a:extLst>
                <a:ext uri="{63B3BB69-23CF-44E3-9099-C40C66FF867C}">
                  <a14:compatExt spid="_x0000_s3152"/>
                </a:ext>
                <a:ext uri="{FF2B5EF4-FFF2-40B4-BE49-F238E27FC236}">
                  <a16:creationId xmlns:a16="http://schemas.microsoft.com/office/drawing/2014/main" id="{00000000-0008-0000-0100-000050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304800</xdr:colOff>
          <xdr:row>57</xdr:row>
          <xdr:rowOff>19050</xdr:rowOff>
        </xdr:from>
        <xdr:to>
          <xdr:col>10</xdr:col>
          <xdr:colOff>66675</xdr:colOff>
          <xdr:row>59</xdr:row>
          <xdr:rowOff>19050</xdr:rowOff>
        </xdr:to>
        <xdr:sp macro="" textlink="">
          <xdr:nvSpPr>
            <xdr:cNvPr id="3153" name="Check Box 81" hidden="1">
              <a:extLst>
                <a:ext uri="{63B3BB69-23CF-44E3-9099-C40C66FF867C}">
                  <a14:compatExt spid="_x0000_s3153"/>
                </a:ext>
                <a:ext uri="{FF2B5EF4-FFF2-40B4-BE49-F238E27FC236}">
                  <a16:creationId xmlns:a16="http://schemas.microsoft.com/office/drawing/2014/main" id="{00000000-0008-0000-0100-00005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685800</xdr:colOff>
          <xdr:row>61</xdr:row>
          <xdr:rowOff>19050</xdr:rowOff>
        </xdr:from>
        <xdr:to>
          <xdr:col>4</xdr:col>
          <xdr:colOff>57150</xdr:colOff>
          <xdr:row>63</xdr:row>
          <xdr:rowOff>19050</xdr:rowOff>
        </xdr:to>
        <xdr:sp macro="" textlink="">
          <xdr:nvSpPr>
            <xdr:cNvPr id="3154" name="Check Box 82" hidden="1">
              <a:extLst>
                <a:ext uri="{63B3BB69-23CF-44E3-9099-C40C66FF867C}">
                  <a14:compatExt spid="_x0000_s3154"/>
                </a:ext>
                <a:ext uri="{FF2B5EF4-FFF2-40B4-BE49-F238E27FC236}">
                  <a16:creationId xmlns:a16="http://schemas.microsoft.com/office/drawing/2014/main" id="{00000000-0008-0000-0100-00005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304800</xdr:colOff>
          <xdr:row>61</xdr:row>
          <xdr:rowOff>19050</xdr:rowOff>
        </xdr:from>
        <xdr:to>
          <xdr:col>7</xdr:col>
          <xdr:colOff>85725</xdr:colOff>
          <xdr:row>63</xdr:row>
          <xdr:rowOff>19050</xdr:rowOff>
        </xdr:to>
        <xdr:sp macro="" textlink="">
          <xdr:nvSpPr>
            <xdr:cNvPr id="3155" name="Check Box 83" hidden="1">
              <a:extLst>
                <a:ext uri="{63B3BB69-23CF-44E3-9099-C40C66FF867C}">
                  <a14:compatExt spid="_x0000_s3155"/>
                </a:ext>
                <a:ext uri="{FF2B5EF4-FFF2-40B4-BE49-F238E27FC236}">
                  <a16:creationId xmlns:a16="http://schemas.microsoft.com/office/drawing/2014/main" id="{00000000-0008-0000-0100-00005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304800</xdr:colOff>
          <xdr:row>61</xdr:row>
          <xdr:rowOff>19050</xdr:rowOff>
        </xdr:from>
        <xdr:to>
          <xdr:col>10</xdr:col>
          <xdr:colOff>66675</xdr:colOff>
          <xdr:row>63</xdr:row>
          <xdr:rowOff>19050</xdr:rowOff>
        </xdr:to>
        <xdr:sp macro="" textlink="">
          <xdr:nvSpPr>
            <xdr:cNvPr id="3156" name="Check Box 84" hidden="1">
              <a:extLst>
                <a:ext uri="{63B3BB69-23CF-44E3-9099-C40C66FF867C}">
                  <a14:compatExt spid="_x0000_s3156"/>
                </a:ext>
                <a:ext uri="{FF2B5EF4-FFF2-40B4-BE49-F238E27FC236}">
                  <a16:creationId xmlns:a16="http://schemas.microsoft.com/office/drawing/2014/main" id="{00000000-0008-0000-0100-000054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685800</xdr:colOff>
          <xdr:row>65</xdr:row>
          <xdr:rowOff>133350</xdr:rowOff>
        </xdr:from>
        <xdr:to>
          <xdr:col>4</xdr:col>
          <xdr:colOff>57150</xdr:colOff>
          <xdr:row>67</xdr:row>
          <xdr:rowOff>19050</xdr:rowOff>
        </xdr:to>
        <xdr:sp macro="" textlink="">
          <xdr:nvSpPr>
            <xdr:cNvPr id="3157" name="Check Box 85" hidden="1">
              <a:extLst>
                <a:ext uri="{63B3BB69-23CF-44E3-9099-C40C66FF867C}">
                  <a14:compatExt spid="_x0000_s3157"/>
                </a:ext>
                <a:ext uri="{FF2B5EF4-FFF2-40B4-BE49-F238E27FC236}">
                  <a16:creationId xmlns:a16="http://schemas.microsoft.com/office/drawing/2014/main" id="{00000000-0008-0000-0100-00005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685800</xdr:colOff>
          <xdr:row>66</xdr:row>
          <xdr:rowOff>133350</xdr:rowOff>
        </xdr:from>
        <xdr:to>
          <xdr:col>4</xdr:col>
          <xdr:colOff>57150</xdr:colOff>
          <xdr:row>68</xdr:row>
          <xdr:rowOff>19050</xdr:rowOff>
        </xdr:to>
        <xdr:sp macro="" textlink="">
          <xdr:nvSpPr>
            <xdr:cNvPr id="3158" name="Check Box 86" hidden="1">
              <a:extLst>
                <a:ext uri="{63B3BB69-23CF-44E3-9099-C40C66FF867C}">
                  <a14:compatExt spid="_x0000_s3158"/>
                </a:ext>
                <a:ext uri="{FF2B5EF4-FFF2-40B4-BE49-F238E27FC236}">
                  <a16:creationId xmlns:a16="http://schemas.microsoft.com/office/drawing/2014/main" id="{00000000-0008-0000-0100-00005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685800</xdr:colOff>
          <xdr:row>67</xdr:row>
          <xdr:rowOff>133350</xdr:rowOff>
        </xdr:from>
        <xdr:to>
          <xdr:col>4</xdr:col>
          <xdr:colOff>57150</xdr:colOff>
          <xdr:row>69</xdr:row>
          <xdr:rowOff>19050</xdr:rowOff>
        </xdr:to>
        <xdr:sp macro="" textlink="">
          <xdr:nvSpPr>
            <xdr:cNvPr id="3159" name="Check Box 87" hidden="1">
              <a:extLst>
                <a:ext uri="{63B3BB69-23CF-44E3-9099-C40C66FF867C}">
                  <a14:compatExt spid="_x0000_s3159"/>
                </a:ext>
                <a:ext uri="{FF2B5EF4-FFF2-40B4-BE49-F238E27FC236}">
                  <a16:creationId xmlns:a16="http://schemas.microsoft.com/office/drawing/2014/main" id="{00000000-0008-0000-0100-00005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685800</xdr:colOff>
          <xdr:row>68</xdr:row>
          <xdr:rowOff>133350</xdr:rowOff>
        </xdr:from>
        <xdr:to>
          <xdr:col>4</xdr:col>
          <xdr:colOff>57150</xdr:colOff>
          <xdr:row>70</xdr:row>
          <xdr:rowOff>19050</xdr:rowOff>
        </xdr:to>
        <xdr:sp macro="" textlink="">
          <xdr:nvSpPr>
            <xdr:cNvPr id="3160" name="Check Box 88" hidden="1">
              <a:extLst>
                <a:ext uri="{63B3BB69-23CF-44E3-9099-C40C66FF867C}">
                  <a14:compatExt spid="_x0000_s3160"/>
                </a:ext>
                <a:ext uri="{FF2B5EF4-FFF2-40B4-BE49-F238E27FC236}">
                  <a16:creationId xmlns:a16="http://schemas.microsoft.com/office/drawing/2014/main" id="{00000000-0008-0000-0100-00005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685800</xdr:colOff>
          <xdr:row>69</xdr:row>
          <xdr:rowOff>133350</xdr:rowOff>
        </xdr:from>
        <xdr:to>
          <xdr:col>4</xdr:col>
          <xdr:colOff>57150</xdr:colOff>
          <xdr:row>71</xdr:row>
          <xdr:rowOff>19050</xdr:rowOff>
        </xdr:to>
        <xdr:sp macro="" textlink="">
          <xdr:nvSpPr>
            <xdr:cNvPr id="3161" name="Check Box 89" hidden="1">
              <a:extLst>
                <a:ext uri="{63B3BB69-23CF-44E3-9099-C40C66FF867C}">
                  <a14:compatExt spid="_x0000_s3161"/>
                </a:ext>
                <a:ext uri="{FF2B5EF4-FFF2-40B4-BE49-F238E27FC236}">
                  <a16:creationId xmlns:a16="http://schemas.microsoft.com/office/drawing/2014/main" id="{00000000-0008-0000-0100-000059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304800</xdr:colOff>
          <xdr:row>65</xdr:row>
          <xdr:rowOff>133350</xdr:rowOff>
        </xdr:from>
        <xdr:to>
          <xdr:col>7</xdr:col>
          <xdr:colOff>85725</xdr:colOff>
          <xdr:row>67</xdr:row>
          <xdr:rowOff>19050</xdr:rowOff>
        </xdr:to>
        <xdr:sp macro="" textlink="">
          <xdr:nvSpPr>
            <xdr:cNvPr id="3162" name="Check Box 90" hidden="1">
              <a:extLst>
                <a:ext uri="{63B3BB69-23CF-44E3-9099-C40C66FF867C}">
                  <a14:compatExt spid="_x0000_s3162"/>
                </a:ext>
                <a:ext uri="{FF2B5EF4-FFF2-40B4-BE49-F238E27FC236}">
                  <a16:creationId xmlns:a16="http://schemas.microsoft.com/office/drawing/2014/main" id="{00000000-0008-0000-0100-00005A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304800</xdr:colOff>
          <xdr:row>66</xdr:row>
          <xdr:rowOff>133350</xdr:rowOff>
        </xdr:from>
        <xdr:to>
          <xdr:col>7</xdr:col>
          <xdr:colOff>85725</xdr:colOff>
          <xdr:row>68</xdr:row>
          <xdr:rowOff>19050</xdr:rowOff>
        </xdr:to>
        <xdr:sp macro="" textlink="">
          <xdr:nvSpPr>
            <xdr:cNvPr id="3163" name="Check Box 91" hidden="1">
              <a:extLst>
                <a:ext uri="{63B3BB69-23CF-44E3-9099-C40C66FF867C}">
                  <a14:compatExt spid="_x0000_s3163"/>
                </a:ext>
                <a:ext uri="{FF2B5EF4-FFF2-40B4-BE49-F238E27FC236}">
                  <a16:creationId xmlns:a16="http://schemas.microsoft.com/office/drawing/2014/main" id="{00000000-0008-0000-0100-00005B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304800</xdr:colOff>
          <xdr:row>67</xdr:row>
          <xdr:rowOff>133350</xdr:rowOff>
        </xdr:from>
        <xdr:to>
          <xdr:col>7</xdr:col>
          <xdr:colOff>85725</xdr:colOff>
          <xdr:row>69</xdr:row>
          <xdr:rowOff>19050</xdr:rowOff>
        </xdr:to>
        <xdr:sp macro="" textlink="">
          <xdr:nvSpPr>
            <xdr:cNvPr id="3164" name="Check Box 92" hidden="1">
              <a:extLst>
                <a:ext uri="{63B3BB69-23CF-44E3-9099-C40C66FF867C}">
                  <a14:compatExt spid="_x0000_s3164"/>
                </a:ext>
                <a:ext uri="{FF2B5EF4-FFF2-40B4-BE49-F238E27FC236}">
                  <a16:creationId xmlns:a16="http://schemas.microsoft.com/office/drawing/2014/main" id="{00000000-0008-0000-0100-00005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304800</xdr:colOff>
          <xdr:row>68</xdr:row>
          <xdr:rowOff>133350</xdr:rowOff>
        </xdr:from>
        <xdr:to>
          <xdr:col>7</xdr:col>
          <xdr:colOff>85725</xdr:colOff>
          <xdr:row>70</xdr:row>
          <xdr:rowOff>19050</xdr:rowOff>
        </xdr:to>
        <xdr:sp macro="" textlink="">
          <xdr:nvSpPr>
            <xdr:cNvPr id="3165" name="Check Box 93" hidden="1">
              <a:extLst>
                <a:ext uri="{63B3BB69-23CF-44E3-9099-C40C66FF867C}">
                  <a14:compatExt spid="_x0000_s3165"/>
                </a:ext>
                <a:ext uri="{FF2B5EF4-FFF2-40B4-BE49-F238E27FC236}">
                  <a16:creationId xmlns:a16="http://schemas.microsoft.com/office/drawing/2014/main" id="{00000000-0008-0000-0100-00005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304800</xdr:colOff>
          <xdr:row>69</xdr:row>
          <xdr:rowOff>133350</xdr:rowOff>
        </xdr:from>
        <xdr:to>
          <xdr:col>7</xdr:col>
          <xdr:colOff>85725</xdr:colOff>
          <xdr:row>71</xdr:row>
          <xdr:rowOff>19050</xdr:rowOff>
        </xdr:to>
        <xdr:sp macro="" textlink="">
          <xdr:nvSpPr>
            <xdr:cNvPr id="3166" name="Check Box 94" hidden="1">
              <a:extLst>
                <a:ext uri="{63B3BB69-23CF-44E3-9099-C40C66FF867C}">
                  <a14:compatExt spid="_x0000_s3166"/>
                </a:ext>
                <a:ext uri="{FF2B5EF4-FFF2-40B4-BE49-F238E27FC236}">
                  <a16:creationId xmlns:a16="http://schemas.microsoft.com/office/drawing/2014/main" id="{00000000-0008-0000-0100-00005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304800</xdr:colOff>
          <xdr:row>65</xdr:row>
          <xdr:rowOff>133350</xdr:rowOff>
        </xdr:from>
        <xdr:to>
          <xdr:col>10</xdr:col>
          <xdr:colOff>66675</xdr:colOff>
          <xdr:row>67</xdr:row>
          <xdr:rowOff>19050</xdr:rowOff>
        </xdr:to>
        <xdr:sp macro="" textlink="">
          <xdr:nvSpPr>
            <xdr:cNvPr id="3167" name="Check Box 95" hidden="1">
              <a:extLst>
                <a:ext uri="{63B3BB69-23CF-44E3-9099-C40C66FF867C}">
                  <a14:compatExt spid="_x0000_s3167"/>
                </a:ext>
                <a:ext uri="{FF2B5EF4-FFF2-40B4-BE49-F238E27FC236}">
                  <a16:creationId xmlns:a16="http://schemas.microsoft.com/office/drawing/2014/main" id="{00000000-0008-0000-0100-00005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304800</xdr:colOff>
          <xdr:row>66</xdr:row>
          <xdr:rowOff>133350</xdr:rowOff>
        </xdr:from>
        <xdr:to>
          <xdr:col>10</xdr:col>
          <xdr:colOff>66675</xdr:colOff>
          <xdr:row>68</xdr:row>
          <xdr:rowOff>19050</xdr:rowOff>
        </xdr:to>
        <xdr:sp macro="" textlink="">
          <xdr:nvSpPr>
            <xdr:cNvPr id="3168" name="Check Box 96" hidden="1">
              <a:extLst>
                <a:ext uri="{63B3BB69-23CF-44E3-9099-C40C66FF867C}">
                  <a14:compatExt spid="_x0000_s3168"/>
                </a:ext>
                <a:ext uri="{FF2B5EF4-FFF2-40B4-BE49-F238E27FC236}">
                  <a16:creationId xmlns:a16="http://schemas.microsoft.com/office/drawing/2014/main" id="{00000000-0008-0000-0100-000060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304800</xdr:colOff>
          <xdr:row>67</xdr:row>
          <xdr:rowOff>133350</xdr:rowOff>
        </xdr:from>
        <xdr:to>
          <xdr:col>10</xdr:col>
          <xdr:colOff>66675</xdr:colOff>
          <xdr:row>69</xdr:row>
          <xdr:rowOff>19050</xdr:rowOff>
        </xdr:to>
        <xdr:sp macro="" textlink="">
          <xdr:nvSpPr>
            <xdr:cNvPr id="3169" name="Check Box 97" hidden="1">
              <a:extLst>
                <a:ext uri="{63B3BB69-23CF-44E3-9099-C40C66FF867C}">
                  <a14:compatExt spid="_x0000_s3169"/>
                </a:ext>
                <a:ext uri="{FF2B5EF4-FFF2-40B4-BE49-F238E27FC236}">
                  <a16:creationId xmlns:a16="http://schemas.microsoft.com/office/drawing/2014/main" id="{00000000-0008-0000-0100-00006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304800</xdr:colOff>
          <xdr:row>68</xdr:row>
          <xdr:rowOff>133350</xdr:rowOff>
        </xdr:from>
        <xdr:to>
          <xdr:col>10</xdr:col>
          <xdr:colOff>66675</xdr:colOff>
          <xdr:row>70</xdr:row>
          <xdr:rowOff>19050</xdr:rowOff>
        </xdr:to>
        <xdr:sp macro="" textlink="">
          <xdr:nvSpPr>
            <xdr:cNvPr id="3170" name="Check Box 98" hidden="1">
              <a:extLst>
                <a:ext uri="{63B3BB69-23CF-44E3-9099-C40C66FF867C}">
                  <a14:compatExt spid="_x0000_s3170"/>
                </a:ext>
                <a:ext uri="{FF2B5EF4-FFF2-40B4-BE49-F238E27FC236}">
                  <a16:creationId xmlns:a16="http://schemas.microsoft.com/office/drawing/2014/main" id="{00000000-0008-0000-0100-00006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304800</xdr:colOff>
          <xdr:row>69</xdr:row>
          <xdr:rowOff>133350</xdr:rowOff>
        </xdr:from>
        <xdr:to>
          <xdr:col>10</xdr:col>
          <xdr:colOff>66675</xdr:colOff>
          <xdr:row>71</xdr:row>
          <xdr:rowOff>19050</xdr:rowOff>
        </xdr:to>
        <xdr:sp macro="" textlink="">
          <xdr:nvSpPr>
            <xdr:cNvPr id="3171" name="Check Box 99" hidden="1">
              <a:extLst>
                <a:ext uri="{63B3BB69-23CF-44E3-9099-C40C66FF867C}">
                  <a14:compatExt spid="_x0000_s3171"/>
                </a:ext>
                <a:ext uri="{FF2B5EF4-FFF2-40B4-BE49-F238E27FC236}">
                  <a16:creationId xmlns:a16="http://schemas.microsoft.com/office/drawing/2014/main" id="{00000000-0008-0000-0100-00006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685800</xdr:colOff>
          <xdr:row>70</xdr:row>
          <xdr:rowOff>133350</xdr:rowOff>
        </xdr:from>
        <xdr:to>
          <xdr:col>4</xdr:col>
          <xdr:colOff>57150</xdr:colOff>
          <xdr:row>72</xdr:row>
          <xdr:rowOff>19050</xdr:rowOff>
        </xdr:to>
        <xdr:sp macro="" textlink="">
          <xdr:nvSpPr>
            <xdr:cNvPr id="3172" name="Check Box 100" hidden="1">
              <a:extLst>
                <a:ext uri="{63B3BB69-23CF-44E3-9099-C40C66FF867C}">
                  <a14:compatExt spid="_x0000_s3172"/>
                </a:ext>
                <a:ext uri="{FF2B5EF4-FFF2-40B4-BE49-F238E27FC236}">
                  <a16:creationId xmlns:a16="http://schemas.microsoft.com/office/drawing/2014/main" id="{00000000-0008-0000-0100-000064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304800</xdr:colOff>
          <xdr:row>70</xdr:row>
          <xdr:rowOff>133350</xdr:rowOff>
        </xdr:from>
        <xdr:to>
          <xdr:col>7</xdr:col>
          <xdr:colOff>85725</xdr:colOff>
          <xdr:row>72</xdr:row>
          <xdr:rowOff>19050</xdr:rowOff>
        </xdr:to>
        <xdr:sp macro="" textlink="">
          <xdr:nvSpPr>
            <xdr:cNvPr id="3173" name="Check Box 101" hidden="1">
              <a:extLst>
                <a:ext uri="{63B3BB69-23CF-44E3-9099-C40C66FF867C}">
                  <a14:compatExt spid="_x0000_s3173"/>
                </a:ext>
                <a:ext uri="{FF2B5EF4-FFF2-40B4-BE49-F238E27FC236}">
                  <a16:creationId xmlns:a16="http://schemas.microsoft.com/office/drawing/2014/main" id="{00000000-0008-0000-0100-00006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304800</xdr:colOff>
          <xdr:row>70</xdr:row>
          <xdr:rowOff>133350</xdr:rowOff>
        </xdr:from>
        <xdr:to>
          <xdr:col>10</xdr:col>
          <xdr:colOff>66675</xdr:colOff>
          <xdr:row>72</xdr:row>
          <xdr:rowOff>19050</xdr:rowOff>
        </xdr:to>
        <xdr:sp macro="" textlink="">
          <xdr:nvSpPr>
            <xdr:cNvPr id="3174" name="Check Box 102" hidden="1">
              <a:extLst>
                <a:ext uri="{63B3BB69-23CF-44E3-9099-C40C66FF867C}">
                  <a14:compatExt spid="_x0000_s3174"/>
                </a:ext>
                <a:ext uri="{FF2B5EF4-FFF2-40B4-BE49-F238E27FC236}">
                  <a16:creationId xmlns:a16="http://schemas.microsoft.com/office/drawing/2014/main" id="{00000000-0008-0000-0100-00006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685800</xdr:colOff>
          <xdr:row>71</xdr:row>
          <xdr:rowOff>133350</xdr:rowOff>
        </xdr:from>
        <xdr:to>
          <xdr:col>4</xdr:col>
          <xdr:colOff>57150</xdr:colOff>
          <xdr:row>73</xdr:row>
          <xdr:rowOff>19050</xdr:rowOff>
        </xdr:to>
        <xdr:sp macro="" textlink="">
          <xdr:nvSpPr>
            <xdr:cNvPr id="3175" name="Check Box 103" hidden="1">
              <a:extLst>
                <a:ext uri="{63B3BB69-23CF-44E3-9099-C40C66FF867C}">
                  <a14:compatExt spid="_x0000_s3175"/>
                </a:ext>
                <a:ext uri="{FF2B5EF4-FFF2-40B4-BE49-F238E27FC236}">
                  <a16:creationId xmlns:a16="http://schemas.microsoft.com/office/drawing/2014/main" id="{00000000-0008-0000-0100-00006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304800</xdr:colOff>
          <xdr:row>71</xdr:row>
          <xdr:rowOff>133350</xdr:rowOff>
        </xdr:from>
        <xdr:to>
          <xdr:col>7</xdr:col>
          <xdr:colOff>85725</xdr:colOff>
          <xdr:row>73</xdr:row>
          <xdr:rowOff>19050</xdr:rowOff>
        </xdr:to>
        <xdr:sp macro="" textlink="">
          <xdr:nvSpPr>
            <xdr:cNvPr id="3176" name="Check Box 104" hidden="1">
              <a:extLst>
                <a:ext uri="{63B3BB69-23CF-44E3-9099-C40C66FF867C}">
                  <a14:compatExt spid="_x0000_s3176"/>
                </a:ext>
                <a:ext uri="{FF2B5EF4-FFF2-40B4-BE49-F238E27FC236}">
                  <a16:creationId xmlns:a16="http://schemas.microsoft.com/office/drawing/2014/main" id="{00000000-0008-0000-0100-00006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304800</xdr:colOff>
          <xdr:row>71</xdr:row>
          <xdr:rowOff>133350</xdr:rowOff>
        </xdr:from>
        <xdr:to>
          <xdr:col>10</xdr:col>
          <xdr:colOff>66675</xdr:colOff>
          <xdr:row>73</xdr:row>
          <xdr:rowOff>19050</xdr:rowOff>
        </xdr:to>
        <xdr:sp macro="" textlink="">
          <xdr:nvSpPr>
            <xdr:cNvPr id="3177" name="Check Box 105" hidden="1">
              <a:extLst>
                <a:ext uri="{63B3BB69-23CF-44E3-9099-C40C66FF867C}">
                  <a14:compatExt spid="_x0000_s3177"/>
                </a:ext>
                <a:ext uri="{FF2B5EF4-FFF2-40B4-BE49-F238E27FC236}">
                  <a16:creationId xmlns:a16="http://schemas.microsoft.com/office/drawing/2014/main" id="{00000000-0008-0000-0100-000069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428625</xdr:colOff>
          <xdr:row>34</xdr:row>
          <xdr:rowOff>142875</xdr:rowOff>
        </xdr:from>
        <xdr:to>
          <xdr:col>10</xdr:col>
          <xdr:colOff>552450</xdr:colOff>
          <xdr:row>38</xdr:row>
          <xdr:rowOff>47625</xdr:rowOff>
        </xdr:to>
        <xdr:sp macro="" textlink="">
          <xdr:nvSpPr>
            <xdr:cNvPr id="3179" name="Group Box 107" hidden="1">
              <a:extLst>
                <a:ext uri="{63B3BB69-23CF-44E3-9099-C40C66FF867C}">
                  <a14:compatExt spid="_x0000_s3179"/>
                </a:ext>
                <a:ext uri="{FF2B5EF4-FFF2-40B4-BE49-F238E27FC236}">
                  <a16:creationId xmlns:a16="http://schemas.microsoft.com/office/drawing/2014/main" id="{00000000-0008-0000-0100-00006B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35</xdr:row>
          <xdr:rowOff>133350</xdr:rowOff>
        </xdr:from>
        <xdr:to>
          <xdr:col>9</xdr:col>
          <xdr:colOff>66675</xdr:colOff>
          <xdr:row>37</xdr:row>
          <xdr:rowOff>19050</xdr:rowOff>
        </xdr:to>
        <xdr:sp macro="" textlink="">
          <xdr:nvSpPr>
            <xdr:cNvPr id="3180" name="Option Button 108" hidden="1">
              <a:extLst>
                <a:ext uri="{63B3BB69-23CF-44E3-9099-C40C66FF867C}">
                  <a14:compatExt spid="_x0000_s3180"/>
                </a:ext>
                <a:ext uri="{FF2B5EF4-FFF2-40B4-BE49-F238E27FC236}">
                  <a16:creationId xmlns:a16="http://schemas.microsoft.com/office/drawing/2014/main" id="{00000000-0008-0000-0100-00006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36</xdr:row>
          <xdr:rowOff>133350</xdr:rowOff>
        </xdr:from>
        <xdr:to>
          <xdr:col>9</xdr:col>
          <xdr:colOff>66675</xdr:colOff>
          <xdr:row>38</xdr:row>
          <xdr:rowOff>19050</xdr:rowOff>
        </xdr:to>
        <xdr:sp macro="" textlink="">
          <xdr:nvSpPr>
            <xdr:cNvPr id="3181" name="Option Button 109" hidden="1">
              <a:extLst>
                <a:ext uri="{63B3BB69-23CF-44E3-9099-C40C66FF867C}">
                  <a14:compatExt spid="_x0000_s3181"/>
                </a:ext>
                <a:ext uri="{FF2B5EF4-FFF2-40B4-BE49-F238E27FC236}">
                  <a16:creationId xmlns:a16="http://schemas.microsoft.com/office/drawing/2014/main" id="{00000000-0008-0000-0100-00006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57150</xdr:colOff>
          <xdr:row>25</xdr:row>
          <xdr:rowOff>142875</xdr:rowOff>
        </xdr:from>
        <xdr:to>
          <xdr:col>3</xdr:col>
          <xdr:colOff>219075</xdr:colOff>
          <xdr:row>29</xdr:row>
          <xdr:rowOff>66675</xdr:rowOff>
        </xdr:to>
        <xdr:sp macro="" textlink="">
          <xdr:nvSpPr>
            <xdr:cNvPr id="3182" name="Group Box 110" hidden="1">
              <a:extLst>
                <a:ext uri="{63B3BB69-23CF-44E3-9099-C40C66FF867C}">
                  <a14:compatExt spid="_x0000_s3182"/>
                </a:ext>
                <a:ext uri="{FF2B5EF4-FFF2-40B4-BE49-F238E27FC236}">
                  <a16:creationId xmlns:a16="http://schemas.microsoft.com/office/drawing/2014/main" id="{00000000-0008-0000-0100-00006E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895350</xdr:colOff>
          <xdr:row>25</xdr:row>
          <xdr:rowOff>123825</xdr:rowOff>
        </xdr:from>
        <xdr:to>
          <xdr:col>6</xdr:col>
          <xdr:colOff>447675</xdr:colOff>
          <xdr:row>29</xdr:row>
          <xdr:rowOff>66675</xdr:rowOff>
        </xdr:to>
        <xdr:sp macro="" textlink="">
          <xdr:nvSpPr>
            <xdr:cNvPr id="3183" name="Group Box 111" hidden="1">
              <a:extLst>
                <a:ext uri="{63B3BB69-23CF-44E3-9099-C40C66FF867C}">
                  <a14:compatExt spid="_x0000_s3183"/>
                </a:ext>
                <a:ext uri="{FF2B5EF4-FFF2-40B4-BE49-F238E27FC236}">
                  <a16:creationId xmlns:a16="http://schemas.microsoft.com/office/drawing/2014/main" id="{00000000-0008-0000-0100-00006F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428625</xdr:colOff>
          <xdr:row>25</xdr:row>
          <xdr:rowOff>123825</xdr:rowOff>
        </xdr:from>
        <xdr:to>
          <xdr:col>10</xdr:col>
          <xdr:colOff>742950</xdr:colOff>
          <xdr:row>29</xdr:row>
          <xdr:rowOff>38100</xdr:rowOff>
        </xdr:to>
        <xdr:sp macro="" textlink="">
          <xdr:nvSpPr>
            <xdr:cNvPr id="3184" name="Group Box 112" hidden="1">
              <a:extLst>
                <a:ext uri="{63B3BB69-23CF-44E3-9099-C40C66FF867C}">
                  <a14:compatExt spid="_x0000_s3184"/>
                </a:ext>
                <a:ext uri="{FF2B5EF4-FFF2-40B4-BE49-F238E27FC236}">
                  <a16:creationId xmlns:a16="http://schemas.microsoft.com/office/drawing/2014/main" id="{00000000-0008-0000-0100-000070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57150</xdr:colOff>
          <xdr:row>26</xdr:row>
          <xdr:rowOff>180975</xdr:rowOff>
        </xdr:from>
        <xdr:to>
          <xdr:col>2</xdr:col>
          <xdr:colOff>66675</xdr:colOff>
          <xdr:row>28</xdr:row>
          <xdr:rowOff>19050</xdr:rowOff>
        </xdr:to>
        <xdr:sp macro="" textlink="">
          <xdr:nvSpPr>
            <xdr:cNvPr id="3185" name="Option Button 113" hidden="1">
              <a:extLst>
                <a:ext uri="{63B3BB69-23CF-44E3-9099-C40C66FF867C}">
                  <a14:compatExt spid="_x0000_s3185"/>
                </a:ext>
                <a:ext uri="{FF2B5EF4-FFF2-40B4-BE49-F238E27FC236}">
                  <a16:creationId xmlns:a16="http://schemas.microsoft.com/office/drawing/2014/main" id="{00000000-0008-0000-0100-00007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47625</xdr:colOff>
          <xdr:row>26</xdr:row>
          <xdr:rowOff>171450</xdr:rowOff>
        </xdr:from>
        <xdr:to>
          <xdr:col>5</xdr:col>
          <xdr:colOff>57150</xdr:colOff>
          <xdr:row>28</xdr:row>
          <xdr:rowOff>19050</xdr:rowOff>
        </xdr:to>
        <xdr:sp macro="" textlink="">
          <xdr:nvSpPr>
            <xdr:cNvPr id="3187" name="Option Button 115" hidden="1">
              <a:extLst>
                <a:ext uri="{63B3BB69-23CF-44E3-9099-C40C66FF867C}">
                  <a14:compatExt spid="_x0000_s3187"/>
                </a:ext>
                <a:ext uri="{FF2B5EF4-FFF2-40B4-BE49-F238E27FC236}">
                  <a16:creationId xmlns:a16="http://schemas.microsoft.com/office/drawing/2014/main" id="{00000000-0008-0000-0100-00007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26</xdr:row>
          <xdr:rowOff>190500</xdr:rowOff>
        </xdr:from>
        <xdr:to>
          <xdr:col>9</xdr:col>
          <xdr:colOff>66675</xdr:colOff>
          <xdr:row>28</xdr:row>
          <xdr:rowOff>38100</xdr:rowOff>
        </xdr:to>
        <xdr:sp macro="" textlink="">
          <xdr:nvSpPr>
            <xdr:cNvPr id="3189" name="Option Button 117" hidden="1">
              <a:extLst>
                <a:ext uri="{63B3BB69-23CF-44E3-9099-C40C66FF867C}">
                  <a14:compatExt spid="_x0000_s3189"/>
                </a:ext>
                <a:ext uri="{FF2B5EF4-FFF2-40B4-BE49-F238E27FC236}">
                  <a16:creationId xmlns:a16="http://schemas.microsoft.com/office/drawing/2014/main" id="{00000000-0008-0000-0100-00007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xdr:twoCellAnchor>
    <xdr:from>
      <xdr:col>11</xdr:col>
      <xdr:colOff>403860</xdr:colOff>
      <xdr:row>25</xdr:row>
      <xdr:rowOff>121920</xdr:rowOff>
    </xdr:from>
    <xdr:to>
      <xdr:col>14</xdr:col>
      <xdr:colOff>68580</xdr:colOff>
      <xdr:row>29</xdr:row>
      <xdr:rowOff>7620</xdr:rowOff>
    </xdr:to>
    <xdr:sp macro="" textlink="">
      <xdr:nvSpPr>
        <xdr:cNvPr id="3191" name="Rectangle 119">
          <a:extLst>
            <a:ext uri="{FF2B5EF4-FFF2-40B4-BE49-F238E27FC236}">
              <a16:creationId xmlns:a16="http://schemas.microsoft.com/office/drawing/2014/main" id="{00000000-0008-0000-0100-0000770C0000}"/>
            </a:ext>
          </a:extLst>
        </xdr:cNvPr>
        <xdr:cNvSpPr>
          <a:spLocks noChangeArrowheads="1"/>
        </xdr:cNvSpPr>
      </xdr:nvSpPr>
      <xdr:spPr bwMode="auto">
        <a:xfrm>
          <a:off x="5996940" y="4610100"/>
          <a:ext cx="1082040" cy="571500"/>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4</xdr:col>
      <xdr:colOff>53340</xdr:colOff>
      <xdr:row>0</xdr:row>
      <xdr:rowOff>60960</xdr:rowOff>
    </xdr:from>
    <xdr:to>
      <xdr:col>4</xdr:col>
      <xdr:colOff>289560</xdr:colOff>
      <xdr:row>0</xdr:row>
      <xdr:rowOff>167640</xdr:rowOff>
    </xdr:to>
    <xdr:sp macro="" textlink="">
      <xdr:nvSpPr>
        <xdr:cNvPr id="3198" name="Line 126">
          <a:extLst>
            <a:ext uri="{FF2B5EF4-FFF2-40B4-BE49-F238E27FC236}">
              <a16:creationId xmlns:a16="http://schemas.microsoft.com/office/drawing/2014/main" id="{00000000-0008-0000-0100-00007E0C0000}"/>
            </a:ext>
          </a:extLst>
        </xdr:cNvPr>
        <xdr:cNvSpPr>
          <a:spLocks noChangeShapeType="1"/>
        </xdr:cNvSpPr>
      </xdr:nvSpPr>
      <xdr:spPr bwMode="auto">
        <a:xfrm flipH="1" flipV="1">
          <a:off x="1943100" y="60960"/>
          <a:ext cx="236220" cy="10668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10</xdr:col>
          <xdr:colOff>914400</xdr:colOff>
          <xdr:row>3</xdr:row>
          <xdr:rowOff>171450</xdr:rowOff>
        </xdr:from>
        <xdr:to>
          <xdr:col>13</xdr:col>
          <xdr:colOff>742950</xdr:colOff>
          <xdr:row>7</xdr:row>
          <xdr:rowOff>57150</xdr:rowOff>
        </xdr:to>
        <xdr:sp macro="" textlink="">
          <xdr:nvSpPr>
            <xdr:cNvPr id="3199" name="Group Box 127" hidden="1">
              <a:extLst>
                <a:ext uri="{63B3BB69-23CF-44E3-9099-C40C66FF867C}">
                  <a14:compatExt spid="_x0000_s3199"/>
                </a:ext>
                <a:ext uri="{FF2B5EF4-FFF2-40B4-BE49-F238E27FC236}">
                  <a16:creationId xmlns:a16="http://schemas.microsoft.com/office/drawing/2014/main" id="{00000000-0008-0000-0100-00007F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47625</xdr:colOff>
          <xdr:row>5</xdr:row>
          <xdr:rowOff>0</xdr:rowOff>
        </xdr:from>
        <xdr:to>
          <xdr:col>12</xdr:col>
          <xdr:colOff>0</xdr:colOff>
          <xdr:row>6</xdr:row>
          <xdr:rowOff>19050</xdr:rowOff>
        </xdr:to>
        <xdr:sp macro="" textlink="">
          <xdr:nvSpPr>
            <xdr:cNvPr id="3200" name="Option Button 128" hidden="1">
              <a:extLst>
                <a:ext uri="{63B3BB69-23CF-44E3-9099-C40C66FF867C}">
                  <a14:compatExt spid="_x0000_s3200"/>
                </a:ext>
                <a:ext uri="{FF2B5EF4-FFF2-40B4-BE49-F238E27FC236}">
                  <a16:creationId xmlns:a16="http://schemas.microsoft.com/office/drawing/2014/main" id="{00000000-0008-0000-0100-000080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47625</xdr:colOff>
          <xdr:row>5</xdr:row>
          <xdr:rowOff>180975</xdr:rowOff>
        </xdr:from>
        <xdr:to>
          <xdr:col>12</xdr:col>
          <xdr:colOff>0</xdr:colOff>
          <xdr:row>7</xdr:row>
          <xdr:rowOff>9525</xdr:rowOff>
        </xdr:to>
        <xdr:sp macro="" textlink="">
          <xdr:nvSpPr>
            <xdr:cNvPr id="3201" name="Option Button 129" hidden="1">
              <a:extLst>
                <a:ext uri="{63B3BB69-23CF-44E3-9099-C40C66FF867C}">
                  <a14:compatExt spid="_x0000_s3201"/>
                </a:ext>
                <a:ext uri="{FF2B5EF4-FFF2-40B4-BE49-F238E27FC236}">
                  <a16:creationId xmlns:a16="http://schemas.microsoft.com/office/drawing/2014/main" id="{00000000-0008-0000-0100-00008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57150</xdr:colOff>
          <xdr:row>27</xdr:row>
          <xdr:rowOff>133350</xdr:rowOff>
        </xdr:from>
        <xdr:to>
          <xdr:col>2</xdr:col>
          <xdr:colOff>66675</xdr:colOff>
          <xdr:row>29</xdr:row>
          <xdr:rowOff>19050</xdr:rowOff>
        </xdr:to>
        <xdr:sp macro="" textlink="">
          <xdr:nvSpPr>
            <xdr:cNvPr id="3204" name="Option Button 132" hidden="1">
              <a:extLst>
                <a:ext uri="{63B3BB69-23CF-44E3-9099-C40C66FF867C}">
                  <a14:compatExt spid="_x0000_s3204"/>
                </a:ext>
                <a:ext uri="{FF2B5EF4-FFF2-40B4-BE49-F238E27FC236}">
                  <a16:creationId xmlns:a16="http://schemas.microsoft.com/office/drawing/2014/main" id="{00000000-0008-0000-0100-000084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47625</xdr:colOff>
          <xdr:row>27</xdr:row>
          <xdr:rowOff>133350</xdr:rowOff>
        </xdr:from>
        <xdr:to>
          <xdr:col>5</xdr:col>
          <xdr:colOff>57150</xdr:colOff>
          <xdr:row>29</xdr:row>
          <xdr:rowOff>19050</xdr:rowOff>
        </xdr:to>
        <xdr:sp macro="" textlink="">
          <xdr:nvSpPr>
            <xdr:cNvPr id="3205" name="Option Button 133" hidden="1">
              <a:extLst>
                <a:ext uri="{63B3BB69-23CF-44E3-9099-C40C66FF867C}">
                  <a14:compatExt spid="_x0000_s3205"/>
                </a:ext>
                <a:ext uri="{FF2B5EF4-FFF2-40B4-BE49-F238E27FC236}">
                  <a16:creationId xmlns:a16="http://schemas.microsoft.com/office/drawing/2014/main" id="{00000000-0008-0000-0100-00008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27</xdr:row>
          <xdr:rowOff>142875</xdr:rowOff>
        </xdr:from>
        <xdr:to>
          <xdr:col>9</xdr:col>
          <xdr:colOff>66675</xdr:colOff>
          <xdr:row>29</xdr:row>
          <xdr:rowOff>38100</xdr:rowOff>
        </xdr:to>
        <xdr:sp macro="" textlink="">
          <xdr:nvSpPr>
            <xdr:cNvPr id="3206" name="Option Button 134" hidden="1">
              <a:extLst>
                <a:ext uri="{63B3BB69-23CF-44E3-9099-C40C66FF867C}">
                  <a14:compatExt spid="_x0000_s3206"/>
                </a:ext>
                <a:ext uri="{FF2B5EF4-FFF2-40B4-BE49-F238E27FC236}">
                  <a16:creationId xmlns:a16="http://schemas.microsoft.com/office/drawing/2014/main" id="{00000000-0008-0000-0100-00008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3</xdr:col>
      <xdr:colOff>91440</xdr:colOff>
      <xdr:row>0</xdr:row>
      <xdr:rowOff>22860</xdr:rowOff>
    </xdr:from>
    <xdr:to>
      <xdr:col>5</xdr:col>
      <xdr:colOff>0</xdr:colOff>
      <xdr:row>3</xdr:row>
      <xdr:rowOff>7620</xdr:rowOff>
    </xdr:to>
    <xdr:pic>
      <xdr:nvPicPr>
        <xdr:cNvPr id="1025" name="Picture 1" descr="Image 1">
          <a:extLst>
            <a:ext uri="{FF2B5EF4-FFF2-40B4-BE49-F238E27FC236}">
              <a16:creationId xmlns:a16="http://schemas.microsoft.com/office/drawing/2014/main" id="{00000000-0008-0000-0200-000001040000}"/>
            </a:ext>
          </a:extLst>
        </xdr:cNvPr>
        <xdr:cNvPicPr>
          <a:picLocks noChangeAspect="1" noChangeArrowheads="1"/>
        </xdr:cNvPicPr>
      </xdr:nvPicPr>
      <xdr:blipFill>
        <a:blip xmlns:r="http://schemas.openxmlformats.org/officeDocument/2006/relationships" r:embed="rId1" cstate="print">
          <a:lum bright="4000"/>
          <a:extLst>
            <a:ext uri="{28A0092B-C50C-407E-A947-70E740481C1C}">
              <a14:useLocalDpi xmlns:a14="http://schemas.microsoft.com/office/drawing/2010/main" val="0"/>
            </a:ext>
          </a:extLst>
        </a:blip>
        <a:srcRect/>
        <a:stretch>
          <a:fillRect/>
        </a:stretch>
      </xdr:blipFill>
      <xdr:spPr bwMode="auto">
        <a:xfrm>
          <a:off x="2689860" y="22860"/>
          <a:ext cx="1706880" cy="487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45720</xdr:colOff>
      <xdr:row>0</xdr:row>
      <xdr:rowOff>22860</xdr:rowOff>
    </xdr:from>
    <xdr:to>
      <xdr:col>10</xdr:col>
      <xdr:colOff>739140</xdr:colOff>
      <xdr:row>3</xdr:row>
      <xdr:rowOff>7620</xdr:rowOff>
    </xdr:to>
    <xdr:pic>
      <xdr:nvPicPr>
        <xdr:cNvPr id="1026" name="Picture 2" descr="Image 1">
          <a:extLst>
            <a:ext uri="{FF2B5EF4-FFF2-40B4-BE49-F238E27FC236}">
              <a16:creationId xmlns:a16="http://schemas.microsoft.com/office/drawing/2014/main" id="{00000000-0008-0000-0200-000002040000}"/>
            </a:ext>
          </a:extLst>
        </xdr:cNvPr>
        <xdr:cNvPicPr>
          <a:picLocks noChangeAspect="1" noChangeArrowheads="1"/>
        </xdr:cNvPicPr>
      </xdr:nvPicPr>
      <xdr:blipFill>
        <a:blip xmlns:r="http://schemas.openxmlformats.org/officeDocument/2006/relationships" r:embed="rId1" cstate="print">
          <a:lum bright="4000"/>
          <a:extLst>
            <a:ext uri="{28A0092B-C50C-407E-A947-70E740481C1C}">
              <a14:useLocalDpi xmlns:a14="http://schemas.microsoft.com/office/drawing/2010/main" val="0"/>
            </a:ext>
          </a:extLst>
        </a:blip>
        <a:srcRect/>
        <a:stretch>
          <a:fillRect/>
        </a:stretch>
      </xdr:blipFill>
      <xdr:spPr bwMode="auto">
        <a:xfrm>
          <a:off x="7940040" y="22860"/>
          <a:ext cx="1592580" cy="487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4</xdr:col>
      <xdr:colOff>91440</xdr:colOff>
      <xdr:row>0</xdr:row>
      <xdr:rowOff>22860</xdr:rowOff>
    </xdr:from>
    <xdr:to>
      <xdr:col>6</xdr:col>
      <xdr:colOff>0</xdr:colOff>
      <xdr:row>3</xdr:row>
      <xdr:rowOff>7620</xdr:rowOff>
    </xdr:to>
    <xdr:pic>
      <xdr:nvPicPr>
        <xdr:cNvPr id="4097" name="Picture 1" descr="Image 1">
          <a:extLst>
            <a:ext uri="{FF2B5EF4-FFF2-40B4-BE49-F238E27FC236}">
              <a16:creationId xmlns:a16="http://schemas.microsoft.com/office/drawing/2014/main" id="{00000000-0008-0000-0300-000001100000}"/>
            </a:ext>
          </a:extLst>
        </xdr:cNvPr>
        <xdr:cNvPicPr>
          <a:picLocks noChangeAspect="1" noChangeArrowheads="1"/>
        </xdr:cNvPicPr>
      </xdr:nvPicPr>
      <xdr:blipFill>
        <a:blip xmlns:r="http://schemas.openxmlformats.org/officeDocument/2006/relationships" r:embed="rId1" cstate="print">
          <a:lum bright="4000"/>
          <a:extLst>
            <a:ext uri="{28A0092B-C50C-407E-A947-70E740481C1C}">
              <a14:useLocalDpi xmlns:a14="http://schemas.microsoft.com/office/drawing/2010/main" val="0"/>
            </a:ext>
          </a:extLst>
        </a:blip>
        <a:srcRect/>
        <a:stretch>
          <a:fillRect/>
        </a:stretch>
      </xdr:blipFill>
      <xdr:spPr bwMode="auto">
        <a:xfrm>
          <a:off x="2735580" y="22860"/>
          <a:ext cx="1706880" cy="487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45720</xdr:colOff>
      <xdr:row>0</xdr:row>
      <xdr:rowOff>22860</xdr:rowOff>
    </xdr:from>
    <xdr:to>
      <xdr:col>12</xdr:col>
      <xdr:colOff>739140</xdr:colOff>
      <xdr:row>3</xdr:row>
      <xdr:rowOff>7620</xdr:rowOff>
    </xdr:to>
    <xdr:pic>
      <xdr:nvPicPr>
        <xdr:cNvPr id="4098" name="Picture 2" descr="Image 1">
          <a:extLst>
            <a:ext uri="{FF2B5EF4-FFF2-40B4-BE49-F238E27FC236}">
              <a16:creationId xmlns:a16="http://schemas.microsoft.com/office/drawing/2014/main" id="{00000000-0008-0000-0300-000002100000}"/>
            </a:ext>
          </a:extLst>
        </xdr:cNvPr>
        <xdr:cNvPicPr>
          <a:picLocks noChangeAspect="1" noChangeArrowheads="1"/>
        </xdr:cNvPicPr>
      </xdr:nvPicPr>
      <xdr:blipFill>
        <a:blip xmlns:r="http://schemas.openxmlformats.org/officeDocument/2006/relationships" r:embed="rId1" cstate="print">
          <a:lum bright="4000"/>
          <a:extLst>
            <a:ext uri="{28A0092B-C50C-407E-A947-70E740481C1C}">
              <a14:useLocalDpi xmlns:a14="http://schemas.microsoft.com/office/drawing/2010/main" val="0"/>
            </a:ext>
          </a:extLst>
        </a:blip>
        <a:srcRect/>
        <a:stretch>
          <a:fillRect/>
        </a:stretch>
      </xdr:blipFill>
      <xdr:spPr bwMode="auto">
        <a:xfrm>
          <a:off x="8031480" y="22860"/>
          <a:ext cx="1592580" cy="487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3</xdr:col>
      <xdr:colOff>91440</xdr:colOff>
      <xdr:row>0</xdr:row>
      <xdr:rowOff>22860</xdr:rowOff>
    </xdr:from>
    <xdr:to>
      <xdr:col>5</xdr:col>
      <xdr:colOff>0</xdr:colOff>
      <xdr:row>3</xdr:row>
      <xdr:rowOff>7620</xdr:rowOff>
    </xdr:to>
    <xdr:pic>
      <xdr:nvPicPr>
        <xdr:cNvPr id="5121" name="Picture 1" descr="Image 1">
          <a:extLst>
            <a:ext uri="{FF2B5EF4-FFF2-40B4-BE49-F238E27FC236}">
              <a16:creationId xmlns:a16="http://schemas.microsoft.com/office/drawing/2014/main" id="{00000000-0008-0000-0400-000001140000}"/>
            </a:ext>
          </a:extLst>
        </xdr:cNvPr>
        <xdr:cNvPicPr>
          <a:picLocks noChangeAspect="1" noChangeArrowheads="1"/>
        </xdr:cNvPicPr>
      </xdr:nvPicPr>
      <xdr:blipFill>
        <a:blip xmlns:r="http://schemas.openxmlformats.org/officeDocument/2006/relationships" r:embed="rId1" cstate="print">
          <a:lum bright="4000"/>
          <a:extLst>
            <a:ext uri="{28A0092B-C50C-407E-A947-70E740481C1C}">
              <a14:useLocalDpi xmlns:a14="http://schemas.microsoft.com/office/drawing/2010/main" val="0"/>
            </a:ext>
          </a:extLst>
        </a:blip>
        <a:srcRect/>
        <a:stretch>
          <a:fillRect/>
        </a:stretch>
      </xdr:blipFill>
      <xdr:spPr bwMode="auto">
        <a:xfrm>
          <a:off x="2689860" y="22860"/>
          <a:ext cx="1706880" cy="487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45720</xdr:colOff>
      <xdr:row>0</xdr:row>
      <xdr:rowOff>22860</xdr:rowOff>
    </xdr:from>
    <xdr:to>
      <xdr:col>10</xdr:col>
      <xdr:colOff>739140</xdr:colOff>
      <xdr:row>3</xdr:row>
      <xdr:rowOff>7620</xdr:rowOff>
    </xdr:to>
    <xdr:pic>
      <xdr:nvPicPr>
        <xdr:cNvPr id="5122" name="Picture 2" descr="Image 1">
          <a:extLst>
            <a:ext uri="{FF2B5EF4-FFF2-40B4-BE49-F238E27FC236}">
              <a16:creationId xmlns:a16="http://schemas.microsoft.com/office/drawing/2014/main" id="{00000000-0008-0000-0400-000002140000}"/>
            </a:ext>
          </a:extLst>
        </xdr:cNvPr>
        <xdr:cNvPicPr>
          <a:picLocks noChangeAspect="1" noChangeArrowheads="1"/>
        </xdr:cNvPicPr>
      </xdr:nvPicPr>
      <xdr:blipFill>
        <a:blip xmlns:r="http://schemas.openxmlformats.org/officeDocument/2006/relationships" r:embed="rId1" cstate="print">
          <a:lum bright="4000"/>
          <a:extLst>
            <a:ext uri="{28A0092B-C50C-407E-A947-70E740481C1C}">
              <a14:useLocalDpi xmlns:a14="http://schemas.microsoft.com/office/drawing/2010/main" val="0"/>
            </a:ext>
          </a:extLst>
        </a:blip>
        <a:srcRect/>
        <a:stretch>
          <a:fillRect/>
        </a:stretch>
      </xdr:blipFill>
      <xdr:spPr bwMode="auto">
        <a:xfrm>
          <a:off x="7940040" y="22860"/>
          <a:ext cx="1592580" cy="487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91440</xdr:colOff>
      <xdr:row>0</xdr:row>
      <xdr:rowOff>22860</xdr:rowOff>
    </xdr:from>
    <xdr:to>
      <xdr:col>6</xdr:col>
      <xdr:colOff>0</xdr:colOff>
      <xdr:row>3</xdr:row>
      <xdr:rowOff>7620</xdr:rowOff>
    </xdr:to>
    <xdr:pic>
      <xdr:nvPicPr>
        <xdr:cNvPr id="6145" name="Picture 1" descr="Image 1">
          <a:extLst>
            <a:ext uri="{FF2B5EF4-FFF2-40B4-BE49-F238E27FC236}">
              <a16:creationId xmlns:a16="http://schemas.microsoft.com/office/drawing/2014/main" id="{00000000-0008-0000-0500-000001180000}"/>
            </a:ext>
          </a:extLst>
        </xdr:cNvPr>
        <xdr:cNvPicPr>
          <a:picLocks noChangeAspect="1" noChangeArrowheads="1"/>
        </xdr:cNvPicPr>
      </xdr:nvPicPr>
      <xdr:blipFill>
        <a:blip xmlns:r="http://schemas.openxmlformats.org/officeDocument/2006/relationships" r:embed="rId1" cstate="print">
          <a:lum bright="4000"/>
          <a:extLst>
            <a:ext uri="{28A0092B-C50C-407E-A947-70E740481C1C}">
              <a14:useLocalDpi xmlns:a14="http://schemas.microsoft.com/office/drawing/2010/main" val="0"/>
            </a:ext>
          </a:extLst>
        </a:blip>
        <a:srcRect/>
        <a:stretch>
          <a:fillRect/>
        </a:stretch>
      </xdr:blipFill>
      <xdr:spPr bwMode="auto">
        <a:xfrm>
          <a:off x="2735580" y="22860"/>
          <a:ext cx="1706880" cy="487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45720</xdr:colOff>
      <xdr:row>0</xdr:row>
      <xdr:rowOff>22860</xdr:rowOff>
    </xdr:from>
    <xdr:to>
      <xdr:col>12</xdr:col>
      <xdr:colOff>739140</xdr:colOff>
      <xdr:row>3</xdr:row>
      <xdr:rowOff>7620</xdr:rowOff>
    </xdr:to>
    <xdr:pic>
      <xdr:nvPicPr>
        <xdr:cNvPr id="6146" name="Picture 2" descr="Image 1">
          <a:extLst>
            <a:ext uri="{FF2B5EF4-FFF2-40B4-BE49-F238E27FC236}">
              <a16:creationId xmlns:a16="http://schemas.microsoft.com/office/drawing/2014/main" id="{00000000-0008-0000-0500-000002180000}"/>
            </a:ext>
          </a:extLst>
        </xdr:cNvPr>
        <xdr:cNvPicPr>
          <a:picLocks noChangeAspect="1" noChangeArrowheads="1"/>
        </xdr:cNvPicPr>
      </xdr:nvPicPr>
      <xdr:blipFill>
        <a:blip xmlns:r="http://schemas.openxmlformats.org/officeDocument/2006/relationships" r:embed="rId1" cstate="print">
          <a:lum bright="4000"/>
          <a:extLst>
            <a:ext uri="{28A0092B-C50C-407E-A947-70E740481C1C}">
              <a14:useLocalDpi xmlns:a14="http://schemas.microsoft.com/office/drawing/2010/main" val="0"/>
            </a:ext>
          </a:extLst>
        </a:blip>
        <a:srcRect/>
        <a:stretch>
          <a:fillRect/>
        </a:stretch>
      </xdr:blipFill>
      <xdr:spPr bwMode="auto">
        <a:xfrm>
          <a:off x="8031480" y="22860"/>
          <a:ext cx="1592580" cy="487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6" Type="http://schemas.openxmlformats.org/officeDocument/2006/relationships/ctrlProp" Target="../ctrlProps/ctrlProp23.xml"/><Relationship Id="rId21" Type="http://schemas.openxmlformats.org/officeDocument/2006/relationships/ctrlProp" Target="../ctrlProps/ctrlProp18.xml"/><Relationship Id="rId42" Type="http://schemas.openxmlformats.org/officeDocument/2006/relationships/ctrlProp" Target="../ctrlProps/ctrlProp39.xml"/><Relationship Id="rId47" Type="http://schemas.openxmlformats.org/officeDocument/2006/relationships/ctrlProp" Target="../ctrlProps/ctrlProp44.xml"/><Relationship Id="rId63" Type="http://schemas.openxmlformats.org/officeDocument/2006/relationships/ctrlProp" Target="../ctrlProps/ctrlProp60.xml"/><Relationship Id="rId68" Type="http://schemas.openxmlformats.org/officeDocument/2006/relationships/ctrlProp" Target="../ctrlProps/ctrlProp65.xml"/><Relationship Id="rId16" Type="http://schemas.openxmlformats.org/officeDocument/2006/relationships/ctrlProp" Target="../ctrlProps/ctrlProp13.xml"/><Relationship Id="rId11" Type="http://schemas.openxmlformats.org/officeDocument/2006/relationships/ctrlProp" Target="../ctrlProps/ctrlProp8.xml"/><Relationship Id="rId32" Type="http://schemas.openxmlformats.org/officeDocument/2006/relationships/ctrlProp" Target="../ctrlProps/ctrlProp29.xml"/><Relationship Id="rId37" Type="http://schemas.openxmlformats.org/officeDocument/2006/relationships/ctrlProp" Target="../ctrlProps/ctrlProp34.xml"/><Relationship Id="rId53" Type="http://schemas.openxmlformats.org/officeDocument/2006/relationships/ctrlProp" Target="../ctrlProps/ctrlProp50.xml"/><Relationship Id="rId58" Type="http://schemas.openxmlformats.org/officeDocument/2006/relationships/ctrlProp" Target="../ctrlProps/ctrlProp55.xml"/><Relationship Id="rId74" Type="http://schemas.openxmlformats.org/officeDocument/2006/relationships/ctrlProp" Target="../ctrlProps/ctrlProp71.xml"/><Relationship Id="rId79" Type="http://schemas.openxmlformats.org/officeDocument/2006/relationships/ctrlProp" Target="../ctrlProps/ctrlProp76.xml"/><Relationship Id="rId5" Type="http://schemas.openxmlformats.org/officeDocument/2006/relationships/ctrlProp" Target="../ctrlProps/ctrlProp2.xml"/><Relationship Id="rId61" Type="http://schemas.openxmlformats.org/officeDocument/2006/relationships/ctrlProp" Target="../ctrlProps/ctrlProp58.xml"/><Relationship Id="rId82" Type="http://schemas.openxmlformats.org/officeDocument/2006/relationships/comments" Target="../comments1.xml"/><Relationship Id="rId19" Type="http://schemas.openxmlformats.org/officeDocument/2006/relationships/ctrlProp" Target="../ctrlProps/ctrlProp1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48" Type="http://schemas.openxmlformats.org/officeDocument/2006/relationships/ctrlProp" Target="../ctrlProps/ctrlProp45.xml"/><Relationship Id="rId56" Type="http://schemas.openxmlformats.org/officeDocument/2006/relationships/ctrlProp" Target="../ctrlProps/ctrlProp53.xml"/><Relationship Id="rId64" Type="http://schemas.openxmlformats.org/officeDocument/2006/relationships/ctrlProp" Target="../ctrlProps/ctrlProp61.xml"/><Relationship Id="rId69" Type="http://schemas.openxmlformats.org/officeDocument/2006/relationships/ctrlProp" Target="../ctrlProps/ctrlProp66.xml"/><Relationship Id="rId77" Type="http://schemas.openxmlformats.org/officeDocument/2006/relationships/ctrlProp" Target="../ctrlProps/ctrlProp74.xml"/><Relationship Id="rId8" Type="http://schemas.openxmlformats.org/officeDocument/2006/relationships/ctrlProp" Target="../ctrlProps/ctrlProp5.xml"/><Relationship Id="rId51" Type="http://schemas.openxmlformats.org/officeDocument/2006/relationships/ctrlProp" Target="../ctrlProps/ctrlProp48.xml"/><Relationship Id="rId72" Type="http://schemas.openxmlformats.org/officeDocument/2006/relationships/ctrlProp" Target="../ctrlProps/ctrlProp69.xml"/><Relationship Id="rId80" Type="http://schemas.openxmlformats.org/officeDocument/2006/relationships/ctrlProp" Target="../ctrlProps/ctrlProp77.xml"/><Relationship Id="rId3" Type="http://schemas.openxmlformats.org/officeDocument/2006/relationships/vmlDrawing" Target="../drawings/vmlDrawing1.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59" Type="http://schemas.openxmlformats.org/officeDocument/2006/relationships/ctrlProp" Target="../ctrlProps/ctrlProp56.xml"/><Relationship Id="rId67" Type="http://schemas.openxmlformats.org/officeDocument/2006/relationships/ctrlProp" Target="../ctrlProps/ctrlProp64.xml"/><Relationship Id="rId20" Type="http://schemas.openxmlformats.org/officeDocument/2006/relationships/ctrlProp" Target="../ctrlProps/ctrlProp17.xml"/><Relationship Id="rId41" Type="http://schemas.openxmlformats.org/officeDocument/2006/relationships/ctrlProp" Target="../ctrlProps/ctrlProp38.xml"/><Relationship Id="rId54" Type="http://schemas.openxmlformats.org/officeDocument/2006/relationships/ctrlProp" Target="../ctrlProps/ctrlProp51.xml"/><Relationship Id="rId62" Type="http://schemas.openxmlformats.org/officeDocument/2006/relationships/ctrlProp" Target="../ctrlProps/ctrlProp59.xml"/><Relationship Id="rId70" Type="http://schemas.openxmlformats.org/officeDocument/2006/relationships/ctrlProp" Target="../ctrlProps/ctrlProp67.xml"/><Relationship Id="rId75" Type="http://schemas.openxmlformats.org/officeDocument/2006/relationships/ctrlProp" Target="../ctrlProps/ctrlProp72.xml"/><Relationship Id="rId1" Type="http://schemas.openxmlformats.org/officeDocument/2006/relationships/printerSettings" Target="../printerSettings/printerSettings2.bin"/><Relationship Id="rId6" Type="http://schemas.openxmlformats.org/officeDocument/2006/relationships/ctrlProp" Target="../ctrlProps/ctrlProp3.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49" Type="http://schemas.openxmlformats.org/officeDocument/2006/relationships/ctrlProp" Target="../ctrlProps/ctrlProp46.xml"/><Relationship Id="rId57" Type="http://schemas.openxmlformats.org/officeDocument/2006/relationships/ctrlProp" Target="../ctrlProps/ctrlProp54.xml"/><Relationship Id="rId10" Type="http://schemas.openxmlformats.org/officeDocument/2006/relationships/ctrlProp" Target="../ctrlProps/ctrlProp7.xml"/><Relationship Id="rId31" Type="http://schemas.openxmlformats.org/officeDocument/2006/relationships/ctrlProp" Target="../ctrlProps/ctrlProp28.xml"/><Relationship Id="rId44" Type="http://schemas.openxmlformats.org/officeDocument/2006/relationships/ctrlProp" Target="../ctrlProps/ctrlProp41.xml"/><Relationship Id="rId52" Type="http://schemas.openxmlformats.org/officeDocument/2006/relationships/ctrlProp" Target="../ctrlProps/ctrlProp49.xml"/><Relationship Id="rId60" Type="http://schemas.openxmlformats.org/officeDocument/2006/relationships/ctrlProp" Target="../ctrlProps/ctrlProp57.xml"/><Relationship Id="rId65" Type="http://schemas.openxmlformats.org/officeDocument/2006/relationships/ctrlProp" Target="../ctrlProps/ctrlProp62.xml"/><Relationship Id="rId73" Type="http://schemas.openxmlformats.org/officeDocument/2006/relationships/ctrlProp" Target="../ctrlProps/ctrlProp70.xml"/><Relationship Id="rId78" Type="http://schemas.openxmlformats.org/officeDocument/2006/relationships/ctrlProp" Target="../ctrlProps/ctrlProp75.xml"/><Relationship Id="rId81" Type="http://schemas.openxmlformats.org/officeDocument/2006/relationships/ctrlProp" Target="../ctrlProps/ctrlProp78.xml"/><Relationship Id="rId4" Type="http://schemas.openxmlformats.org/officeDocument/2006/relationships/ctrlProp" Target="../ctrlProps/ctrlProp1.xml"/><Relationship Id="rId9" Type="http://schemas.openxmlformats.org/officeDocument/2006/relationships/ctrlProp" Target="../ctrlProps/ctrlProp6.xml"/><Relationship Id="rId13" Type="http://schemas.openxmlformats.org/officeDocument/2006/relationships/ctrlProp" Target="../ctrlProps/ctrlProp10.xml"/><Relationship Id="rId18" Type="http://schemas.openxmlformats.org/officeDocument/2006/relationships/ctrlProp" Target="../ctrlProps/ctrlProp15.xml"/><Relationship Id="rId39" Type="http://schemas.openxmlformats.org/officeDocument/2006/relationships/ctrlProp" Target="../ctrlProps/ctrlProp36.xml"/><Relationship Id="rId34" Type="http://schemas.openxmlformats.org/officeDocument/2006/relationships/ctrlProp" Target="../ctrlProps/ctrlProp31.xml"/><Relationship Id="rId50" Type="http://schemas.openxmlformats.org/officeDocument/2006/relationships/ctrlProp" Target="../ctrlProps/ctrlProp47.xml"/><Relationship Id="rId55" Type="http://schemas.openxmlformats.org/officeDocument/2006/relationships/ctrlProp" Target="../ctrlProps/ctrlProp52.xml"/><Relationship Id="rId76" Type="http://schemas.openxmlformats.org/officeDocument/2006/relationships/ctrlProp" Target="../ctrlProps/ctrlProp73.xml"/><Relationship Id="rId7" Type="http://schemas.openxmlformats.org/officeDocument/2006/relationships/ctrlProp" Target="../ctrlProps/ctrlProp4.xml"/><Relationship Id="rId71" Type="http://schemas.openxmlformats.org/officeDocument/2006/relationships/ctrlProp" Target="../ctrlProps/ctrlProp68.xml"/><Relationship Id="rId2" Type="http://schemas.openxmlformats.org/officeDocument/2006/relationships/drawing" Target="../drawings/drawing1.xml"/><Relationship Id="rId29" Type="http://schemas.openxmlformats.org/officeDocument/2006/relationships/ctrlProp" Target="../ctrlProps/ctrlProp26.xml"/><Relationship Id="rId24" Type="http://schemas.openxmlformats.org/officeDocument/2006/relationships/ctrlProp" Target="../ctrlProps/ctrlProp21.xml"/><Relationship Id="rId40" Type="http://schemas.openxmlformats.org/officeDocument/2006/relationships/ctrlProp" Target="../ctrlProps/ctrlProp37.xml"/><Relationship Id="rId45" Type="http://schemas.openxmlformats.org/officeDocument/2006/relationships/ctrlProp" Target="../ctrlProps/ctrlProp42.xml"/><Relationship Id="rId66" Type="http://schemas.openxmlformats.org/officeDocument/2006/relationships/ctrlProp" Target="../ctrlProps/ctrlProp63.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C33"/>
  <sheetViews>
    <sheetView topLeftCell="A6" workbookViewId="0"/>
  </sheetViews>
  <sheetFormatPr defaultColWidth="11.28515625" defaultRowHeight="15"/>
  <cols>
    <col min="1" max="16384" width="11.28515625" style="54"/>
  </cols>
  <sheetData>
    <row r="2" spans="1:3" ht="18">
      <c r="B2" s="56" t="s">
        <v>0</v>
      </c>
    </row>
    <row r="4" spans="1:3">
      <c r="B4" s="54" t="s">
        <v>1</v>
      </c>
    </row>
    <row r="6" spans="1:3">
      <c r="A6" s="57" t="s">
        <v>2</v>
      </c>
      <c r="B6" s="57" t="s">
        <v>3</v>
      </c>
    </row>
    <row r="8" spans="1:3">
      <c r="B8" s="54" t="s">
        <v>4</v>
      </c>
    </row>
    <row r="10" spans="1:3" ht="15.75">
      <c r="B10" s="58" t="s">
        <v>5</v>
      </c>
      <c r="C10" s="55" t="s">
        <v>6</v>
      </c>
    </row>
    <row r="11" spans="1:3" ht="15.75">
      <c r="B11" s="58" t="s">
        <v>5</v>
      </c>
      <c r="C11" s="55" t="s">
        <v>7</v>
      </c>
    </row>
    <row r="12" spans="1:3" ht="15.75">
      <c r="B12" s="58" t="s">
        <v>5</v>
      </c>
      <c r="C12" s="55" t="s">
        <v>8</v>
      </c>
    </row>
    <row r="13" spans="1:3" ht="15.75">
      <c r="B13" s="58" t="s">
        <v>5</v>
      </c>
      <c r="C13" s="55" t="s">
        <v>9</v>
      </c>
    </row>
    <row r="15" spans="1:3" ht="15.75">
      <c r="B15" s="54" t="s">
        <v>10</v>
      </c>
    </row>
    <row r="16" spans="1:3" ht="15.75">
      <c r="B16" s="54" t="s">
        <v>11</v>
      </c>
    </row>
    <row r="17" spans="1:2">
      <c r="B17" s="86" t="s">
        <v>12</v>
      </c>
    </row>
    <row r="18" spans="1:2">
      <c r="B18" s="54" t="s">
        <v>13</v>
      </c>
    </row>
    <row r="19" spans="1:2">
      <c r="B19" s="54" t="s">
        <v>14</v>
      </c>
    </row>
    <row r="20" spans="1:2">
      <c r="B20" s="60" t="s">
        <v>15</v>
      </c>
    </row>
    <row r="21" spans="1:2">
      <c r="B21" s="60" t="s">
        <v>16</v>
      </c>
    </row>
    <row r="23" spans="1:2">
      <c r="A23" s="57" t="s">
        <v>17</v>
      </c>
      <c r="B23" s="57" t="s">
        <v>18</v>
      </c>
    </row>
    <row r="25" spans="1:2">
      <c r="B25" s="54" t="s">
        <v>19</v>
      </c>
    </row>
    <row r="26" spans="1:2">
      <c r="B26" s="54" t="s">
        <v>20</v>
      </c>
    </row>
    <row r="27" spans="1:2">
      <c r="B27" s="60" t="s">
        <v>21</v>
      </c>
    </row>
    <row r="28" spans="1:2">
      <c r="B28" s="60" t="s">
        <v>22</v>
      </c>
    </row>
    <row r="30" spans="1:2">
      <c r="B30" s="57" t="s">
        <v>23</v>
      </c>
    </row>
    <row r="32" spans="1:2">
      <c r="B32" s="54" t="s">
        <v>24</v>
      </c>
    </row>
    <row r="33" spans="2:2">
      <c r="B33" s="54" t="s">
        <v>25</v>
      </c>
    </row>
  </sheetData>
  <sheetProtection password="C7C2" sheet="1" objects="1" scenarios="1"/>
  <phoneticPr fontId="3" type="noConversion"/>
  <pageMargins left="0.78740157499999996" right="0.78740157499999996" top="0.984251969" bottom="0.984251969" header="0.4921259845" footer="0.4921259845"/>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1"/>
  <dimension ref="A1:AF212"/>
  <sheetViews>
    <sheetView workbookViewId="0">
      <pane ySplit="10" topLeftCell="A11" activePane="bottomLeft" state="frozen"/>
      <selection pane="bottomLeft" activeCell="A63" sqref="A63:B63"/>
    </sheetView>
  </sheetViews>
  <sheetFormatPr defaultColWidth="11.42578125" defaultRowHeight="12.75"/>
  <cols>
    <col min="1" max="1" width="1.7109375" customWidth="1"/>
    <col min="2" max="2" width="4.28515625" customWidth="1"/>
    <col min="3" max="3" width="8" customWidth="1"/>
    <col min="4" max="4" width="13.7109375" customWidth="1"/>
    <col min="5" max="5" width="4.28515625" customWidth="1"/>
    <col min="6" max="6" width="8.85546875" customWidth="1"/>
    <col min="7" max="7" width="7.7109375" customWidth="1"/>
    <col min="8" max="8" width="6.7109375" customWidth="1"/>
    <col min="9" max="9" width="4.28515625" customWidth="1"/>
    <col min="10" max="10" width="8" customWidth="1"/>
    <col min="11" max="11" width="14.140625" bestFit="1" customWidth="1"/>
    <col min="12" max="12" width="4.28515625" customWidth="1"/>
    <col min="13" max="13" width="3" customWidth="1"/>
    <col min="14" max="14" width="14.140625" customWidth="1"/>
    <col min="15" max="15" width="4.28515625" customWidth="1"/>
    <col min="16" max="17" width="11.28515625" style="50" hidden="1" customWidth="1"/>
    <col min="18" max="18" width="14" style="50" hidden="1" customWidth="1"/>
    <col min="19" max="21" width="13" style="50" hidden="1" customWidth="1"/>
    <col min="22" max="22" width="11.28515625" style="50" hidden="1" customWidth="1"/>
  </cols>
  <sheetData>
    <row r="1" spans="1:32" ht="20.25">
      <c r="A1" s="87" t="s">
        <v>26</v>
      </c>
      <c r="B1" s="88"/>
      <c r="C1" s="88"/>
      <c r="D1" s="88"/>
      <c r="E1" s="3"/>
      <c r="F1" s="14" t="s">
        <v>27</v>
      </c>
      <c r="G1" s="3"/>
      <c r="H1" s="3"/>
      <c r="I1" s="3"/>
      <c r="J1" s="3"/>
      <c r="K1" s="3"/>
      <c r="L1" s="3"/>
      <c r="M1" s="3"/>
      <c r="N1" s="3"/>
      <c r="O1" s="3"/>
      <c r="P1" s="78" t="s">
        <v>28</v>
      </c>
      <c r="Q1" s="49"/>
      <c r="R1" s="66" t="s">
        <v>29</v>
      </c>
      <c r="S1" s="49"/>
      <c r="T1" s="49"/>
      <c r="U1" s="49"/>
      <c r="V1" s="49"/>
      <c r="W1" s="3"/>
      <c r="X1" s="3"/>
      <c r="Y1" s="3"/>
      <c r="Z1" s="3"/>
      <c r="AA1" s="3"/>
      <c r="AB1" s="3"/>
      <c r="AC1" s="3"/>
      <c r="AD1" s="3"/>
      <c r="AE1" s="3"/>
      <c r="AF1" s="3"/>
    </row>
    <row r="2" spans="1:32">
      <c r="A2" s="3"/>
      <c r="B2" s="14"/>
      <c r="C2" s="3"/>
      <c r="D2" s="3"/>
      <c r="E2" s="3"/>
      <c r="F2" s="14" t="s">
        <v>30</v>
      </c>
      <c r="G2" s="3"/>
      <c r="H2" s="3"/>
      <c r="I2" s="3"/>
      <c r="J2" s="3"/>
      <c r="K2" s="3"/>
      <c r="L2" s="3"/>
      <c r="M2" s="3"/>
      <c r="N2" s="3"/>
      <c r="O2" s="3"/>
      <c r="P2" s="49"/>
      <c r="Q2" s="49"/>
      <c r="R2" s="49" t="s">
        <v>31</v>
      </c>
      <c r="S2" s="49"/>
      <c r="T2" s="49"/>
      <c r="U2" s="49"/>
      <c r="V2" s="49"/>
      <c r="W2" s="3"/>
      <c r="X2" s="3"/>
      <c r="Y2" s="3"/>
      <c r="Z2" s="3"/>
      <c r="AA2" s="3"/>
      <c r="AB2" s="3"/>
      <c r="AC2" s="3"/>
      <c r="AD2" s="3"/>
      <c r="AE2" s="3"/>
      <c r="AF2" s="3"/>
    </row>
    <row r="3" spans="1:32">
      <c r="A3" s="3"/>
      <c r="B3" s="17" t="s">
        <v>32</v>
      </c>
      <c r="C3" s="3"/>
      <c r="D3" s="3"/>
      <c r="E3" s="3"/>
      <c r="F3" s="3"/>
      <c r="G3" s="3"/>
      <c r="H3" s="3"/>
      <c r="I3" s="3"/>
      <c r="J3" s="3"/>
      <c r="K3" s="3"/>
      <c r="L3" s="3"/>
      <c r="M3" s="3"/>
      <c r="N3" s="3"/>
      <c r="O3" s="3"/>
      <c r="P3" s="49"/>
      <c r="Q3" s="49"/>
      <c r="R3" s="50" t="s">
        <v>33</v>
      </c>
      <c r="S3" s="49" t="s">
        <v>34</v>
      </c>
      <c r="T3" s="49" t="s">
        <v>35</v>
      </c>
      <c r="U3" s="49" t="s">
        <v>36</v>
      </c>
      <c r="V3" s="49"/>
      <c r="W3" s="3"/>
      <c r="X3" s="3"/>
      <c r="Y3" s="3"/>
      <c r="Z3" s="3"/>
      <c r="AA3" s="3"/>
      <c r="AB3" s="3"/>
      <c r="AC3" s="3"/>
      <c r="AD3" s="3"/>
      <c r="AE3" s="3"/>
      <c r="AF3" s="3"/>
    </row>
    <row r="4" spans="1:32" ht="14.25">
      <c r="A4" s="3"/>
      <c r="B4" s="40"/>
      <c r="C4" s="15" t="s">
        <v>37</v>
      </c>
      <c r="D4" s="3"/>
      <c r="E4" s="3"/>
      <c r="F4" s="3"/>
      <c r="G4" s="3"/>
      <c r="H4" s="3"/>
      <c r="I4" s="3"/>
      <c r="J4" s="3"/>
      <c r="K4" s="3"/>
      <c r="L4" s="3"/>
      <c r="M4" s="3"/>
      <c r="N4" s="3"/>
      <c r="O4" s="3"/>
      <c r="P4" s="79">
        <v>4</v>
      </c>
      <c r="Q4" s="49" t="s">
        <v>38</v>
      </c>
      <c r="R4" s="67">
        <f>'Base de données'!B14</f>
        <v>7</v>
      </c>
      <c r="S4" s="49">
        <f>U4/12</f>
        <v>715.90909090909099</v>
      </c>
      <c r="T4" s="49"/>
      <c r="U4" s="49">
        <f>IF(P$7=1,R4*S9*L9,R4*S10*L9)</f>
        <v>8590.9090909090919</v>
      </c>
      <c r="V4" s="49"/>
      <c r="W4" s="3"/>
      <c r="X4" s="3"/>
      <c r="Y4" s="3"/>
      <c r="Z4" s="3"/>
      <c r="AA4" s="3"/>
      <c r="AB4" s="3"/>
      <c r="AC4" s="3"/>
      <c r="AD4" s="3"/>
      <c r="AE4" s="3"/>
      <c r="AF4" s="3"/>
    </row>
    <row r="5" spans="1:32" ht="14.25">
      <c r="A5" s="3"/>
      <c r="B5" s="40"/>
      <c r="C5" s="3" t="s">
        <v>39</v>
      </c>
      <c r="D5" s="3"/>
      <c r="E5" s="17" t="s">
        <v>40</v>
      </c>
      <c r="F5" s="3"/>
      <c r="G5" s="3"/>
      <c r="H5" s="3"/>
      <c r="I5" s="17" t="s">
        <v>41</v>
      </c>
      <c r="J5" s="3"/>
      <c r="K5" s="3"/>
      <c r="L5" s="14" t="s">
        <v>42</v>
      </c>
      <c r="M5" s="14"/>
      <c r="N5" s="3"/>
      <c r="O5" s="3"/>
      <c r="P5" s="79">
        <v>2</v>
      </c>
      <c r="Q5" s="49" t="s">
        <v>43</v>
      </c>
      <c r="R5" s="67">
        <f>'Base de données'!B15</f>
        <v>8</v>
      </c>
      <c r="S5" s="49">
        <f>U5/12</f>
        <v>818.18181818181836</v>
      </c>
      <c r="T5" s="49"/>
      <c r="U5" s="49">
        <f>IF(P$7=1,R5*S9*L9,R5*S10*L9)</f>
        <v>9818.1818181818198</v>
      </c>
      <c r="V5" s="49"/>
      <c r="W5" s="3"/>
      <c r="X5" s="3"/>
      <c r="Y5" s="3"/>
      <c r="Z5" s="3"/>
      <c r="AA5" s="3"/>
      <c r="AB5" s="3"/>
      <c r="AC5" s="3"/>
      <c r="AD5" s="3"/>
      <c r="AE5" s="3"/>
      <c r="AF5" s="3"/>
    </row>
    <row r="6" spans="1:32" ht="14.25">
      <c r="A6" s="3"/>
      <c r="B6" s="40"/>
      <c r="C6" s="3" t="s">
        <v>44</v>
      </c>
      <c r="D6" s="3"/>
      <c r="E6" s="40"/>
      <c r="F6" s="3" t="s">
        <v>45</v>
      </c>
      <c r="G6" s="3"/>
      <c r="H6" s="3"/>
      <c r="I6" s="40"/>
      <c r="J6" s="3" t="s">
        <v>46</v>
      </c>
      <c r="K6" s="3"/>
      <c r="L6" s="61"/>
      <c r="M6" s="62" t="s">
        <v>47</v>
      </c>
      <c r="N6" s="15"/>
      <c r="O6" s="3"/>
      <c r="P6" s="79">
        <v>1</v>
      </c>
      <c r="Q6" s="49" t="s">
        <v>48</v>
      </c>
      <c r="R6" s="67">
        <f>'Base de données'!B16</f>
        <v>9</v>
      </c>
      <c r="S6" s="49">
        <f>U6/12</f>
        <v>920.4545454545455</v>
      </c>
      <c r="T6" s="49">
        <f>U6/6.5</f>
        <v>1699.3006993006993</v>
      </c>
      <c r="U6" s="49">
        <f>IF(P$7=1,R6*S9*L9,R6*S10*L9)</f>
        <v>11045.454545454546</v>
      </c>
      <c r="V6" s="49"/>
      <c r="W6" s="3"/>
      <c r="X6" s="3"/>
      <c r="Y6" s="3"/>
      <c r="Z6" s="3"/>
      <c r="AA6" s="3"/>
      <c r="AB6" s="3"/>
      <c r="AC6" s="3"/>
      <c r="AD6" s="3"/>
      <c r="AE6" s="3"/>
      <c r="AF6" s="3"/>
    </row>
    <row r="7" spans="1:32" ht="14.25">
      <c r="A7" s="3"/>
      <c r="B7" s="40"/>
      <c r="C7" s="3" t="s">
        <v>49</v>
      </c>
      <c r="D7" s="3"/>
      <c r="E7" s="40"/>
      <c r="F7" s="3" t="s">
        <v>50</v>
      </c>
      <c r="G7" s="3"/>
      <c r="H7" s="3"/>
      <c r="I7" s="40"/>
      <c r="J7" s="3" t="s">
        <v>51</v>
      </c>
      <c r="K7" s="3"/>
      <c r="L7" s="61"/>
      <c r="M7" s="62" t="s">
        <v>52</v>
      </c>
      <c r="N7" s="15"/>
      <c r="O7" s="3"/>
      <c r="P7" s="79">
        <v>2</v>
      </c>
      <c r="Q7" s="49" t="s">
        <v>53</v>
      </c>
      <c r="R7" s="67">
        <f>R6</f>
        <v>9</v>
      </c>
      <c r="S7" s="49">
        <f>U7/12</f>
        <v>920.4545454545455</v>
      </c>
      <c r="T7" s="49">
        <f>U7/6.5</f>
        <v>1699.3006993006993</v>
      </c>
      <c r="U7" s="49">
        <f>IF(P$7=1,R7*S9*L9,R7*S10*L9)</f>
        <v>11045.454545454546</v>
      </c>
      <c r="V7" s="49"/>
      <c r="W7" s="3"/>
      <c r="X7" s="3"/>
      <c r="Y7" s="3"/>
      <c r="Z7" s="3"/>
      <c r="AA7" s="3"/>
      <c r="AB7" s="3"/>
      <c r="AC7" s="3"/>
      <c r="AD7" s="3"/>
      <c r="AE7" s="3"/>
      <c r="AF7" s="3"/>
    </row>
    <row r="8" spans="1:32">
      <c r="A8" s="3"/>
      <c r="B8" s="3"/>
      <c r="C8" s="3"/>
      <c r="D8" s="3"/>
      <c r="E8" s="3"/>
      <c r="F8" s="3"/>
      <c r="G8" s="3"/>
      <c r="H8" s="3"/>
      <c r="I8" s="3"/>
      <c r="J8" s="3"/>
      <c r="K8" s="3"/>
      <c r="L8" s="3"/>
      <c r="M8" s="3"/>
      <c r="N8" s="3"/>
      <c r="O8" s="3"/>
      <c r="P8" s="49"/>
      <c r="Q8" s="49"/>
      <c r="R8" s="49"/>
      <c r="S8" s="49"/>
      <c r="T8" s="49"/>
      <c r="U8" s="49"/>
      <c r="V8" s="49"/>
      <c r="W8" s="3"/>
      <c r="X8" s="3"/>
      <c r="Y8" s="3"/>
      <c r="Z8" s="3"/>
      <c r="AA8" s="3"/>
      <c r="AB8" s="3"/>
      <c r="AC8" s="3"/>
      <c r="AD8" s="3"/>
      <c r="AE8" s="3"/>
      <c r="AF8" s="3"/>
    </row>
    <row r="9" spans="1:32">
      <c r="A9" s="3"/>
      <c r="B9" s="20" t="s">
        <v>54</v>
      </c>
      <c r="C9" s="3"/>
      <c r="D9" s="3"/>
      <c r="E9" s="3"/>
      <c r="F9" s="3"/>
      <c r="G9" s="3"/>
      <c r="H9" s="3"/>
      <c r="I9" s="3"/>
      <c r="J9" s="3"/>
      <c r="K9" s="63" t="s">
        <v>55</v>
      </c>
      <c r="L9" s="89">
        <f>U9</f>
        <v>135</v>
      </c>
      <c r="M9" s="90"/>
      <c r="O9" s="3"/>
      <c r="P9" s="49"/>
      <c r="Q9" s="49"/>
      <c r="R9" s="66" t="s">
        <v>56</v>
      </c>
      <c r="S9" s="67">
        <f>'Base de données'!B20</f>
        <v>10</v>
      </c>
      <c r="T9" s="66" t="s">
        <v>57</v>
      </c>
      <c r="U9" s="67">
        <f>IF(P4&lt;=2,IF(P5=1,220.5,215),IF(P4=3,IF(P5=1,130.5,125),IF(P5=1,140.5,135)))</f>
        <v>135</v>
      </c>
      <c r="V9" s="49"/>
      <c r="W9" s="3"/>
      <c r="X9" s="3"/>
      <c r="Y9" s="3"/>
      <c r="Z9" s="3"/>
      <c r="AA9" s="3"/>
      <c r="AB9" s="3"/>
      <c r="AC9" s="3"/>
      <c r="AD9" s="3"/>
      <c r="AE9" s="3"/>
      <c r="AF9" s="3"/>
    </row>
    <row r="10" spans="1:32">
      <c r="A10" s="3"/>
      <c r="B10" s="20" t="s">
        <v>58</v>
      </c>
      <c r="C10" s="3"/>
      <c r="D10" s="3"/>
      <c r="E10" s="3"/>
      <c r="F10" s="3"/>
      <c r="G10" s="3"/>
      <c r="H10" s="3"/>
      <c r="I10" s="3"/>
      <c r="J10" s="3"/>
      <c r="K10" s="3"/>
      <c r="L10" s="3"/>
      <c r="M10" s="3"/>
      <c r="N10" s="3"/>
      <c r="O10" s="3"/>
      <c r="P10" s="49"/>
      <c r="Q10" s="49"/>
      <c r="R10" s="66" t="s">
        <v>59</v>
      </c>
      <c r="S10" s="67">
        <f>'Base de données'!B21</f>
        <v>9.0909090909090917</v>
      </c>
      <c r="T10" s="49"/>
      <c r="U10" s="49"/>
      <c r="V10" s="49"/>
      <c r="W10" s="3"/>
      <c r="X10" s="3"/>
      <c r="Y10" s="3"/>
      <c r="Z10" s="3"/>
      <c r="AA10" s="3"/>
      <c r="AB10" s="3"/>
      <c r="AC10" s="3"/>
      <c r="AD10" s="3"/>
      <c r="AE10" s="3"/>
      <c r="AF10" s="3"/>
    </row>
    <row r="11" spans="1:32">
      <c r="A11" s="3"/>
      <c r="B11" s="3"/>
      <c r="C11" s="3"/>
      <c r="D11" s="3"/>
      <c r="E11" s="3"/>
      <c r="F11" s="3"/>
      <c r="G11" s="3"/>
      <c r="H11" s="3"/>
      <c r="I11" s="3"/>
      <c r="J11" s="3"/>
      <c r="K11" s="3"/>
      <c r="L11" s="3"/>
      <c r="M11" s="3"/>
      <c r="N11" s="3"/>
      <c r="O11" s="3"/>
      <c r="P11" s="49"/>
      <c r="Q11" s="49"/>
      <c r="R11" s="49"/>
      <c r="S11" s="49"/>
      <c r="T11" s="49"/>
      <c r="U11" s="49"/>
      <c r="V11" s="49"/>
      <c r="W11" s="3"/>
      <c r="X11" s="3"/>
      <c r="Y11" s="3"/>
      <c r="Z11" s="3"/>
      <c r="AA11" s="3"/>
      <c r="AB11" s="3"/>
      <c r="AC11" s="3"/>
      <c r="AD11" s="3"/>
      <c r="AE11" s="3"/>
      <c r="AF11" s="3"/>
    </row>
    <row r="12" spans="1:32" ht="21" thickBot="1">
      <c r="A12" s="87" t="s">
        <v>60</v>
      </c>
      <c r="B12" s="88"/>
      <c r="C12" s="88"/>
      <c r="D12" s="88"/>
      <c r="E12" s="88"/>
      <c r="F12" s="3"/>
      <c r="G12" s="3"/>
      <c r="H12" s="3"/>
      <c r="I12" s="48" t="s">
        <v>61</v>
      </c>
      <c r="J12" s="21"/>
      <c r="K12" s="22"/>
      <c r="L12" s="22"/>
      <c r="M12" s="22"/>
      <c r="N12" s="22"/>
      <c r="O12" s="3"/>
      <c r="P12" s="49"/>
      <c r="Q12" s="49"/>
      <c r="R12" s="49">
        <v>1</v>
      </c>
      <c r="S12" s="50">
        <v>2</v>
      </c>
      <c r="T12" s="49">
        <v>3</v>
      </c>
      <c r="U12" s="49">
        <v>4</v>
      </c>
      <c r="V12" s="49"/>
      <c r="W12" s="3"/>
      <c r="X12" s="3"/>
      <c r="Y12" s="3"/>
      <c r="Z12" s="3"/>
      <c r="AA12" s="3"/>
      <c r="AB12" s="3"/>
      <c r="AC12" s="3"/>
      <c r="AD12" s="3"/>
      <c r="AE12" s="3"/>
      <c r="AF12" s="3"/>
    </row>
    <row r="13" spans="1:32" ht="13.5" thickBot="1">
      <c r="A13" s="3"/>
      <c r="B13" s="3"/>
      <c r="C13" s="3"/>
      <c r="D13" s="3"/>
      <c r="E13" s="3"/>
      <c r="F13" s="3"/>
      <c r="G13" s="3"/>
      <c r="H13" s="3"/>
      <c r="I13" s="23" t="s">
        <v>31</v>
      </c>
      <c r="J13" s="22"/>
      <c r="K13" s="22" t="s">
        <v>62</v>
      </c>
      <c r="L13" s="22"/>
      <c r="M13" s="22"/>
      <c r="N13" s="39">
        <v>12300</v>
      </c>
      <c r="O13" s="3"/>
      <c r="P13" s="51">
        <v>4</v>
      </c>
      <c r="Q13" s="49" t="s">
        <v>63</v>
      </c>
      <c r="R13" s="64">
        <f>N13</f>
        <v>12300</v>
      </c>
      <c r="S13" s="65">
        <f>S17/L9/IF(P7=1,S9,S10)</f>
        <v>65.144444444444431</v>
      </c>
      <c r="T13" s="65">
        <f>T17/L9/IF(P7=1,S9,S10)</f>
        <v>120.26666666666665</v>
      </c>
      <c r="U13" s="65">
        <f>U17/L9/IF(P7=1,S9,S10)</f>
        <v>10.022222222222222</v>
      </c>
      <c r="V13" s="49"/>
      <c r="W13" s="3"/>
      <c r="X13" s="3"/>
      <c r="Y13" s="3"/>
      <c r="Z13" s="3"/>
      <c r="AA13" s="3"/>
      <c r="AB13" s="3"/>
      <c r="AC13" s="3"/>
      <c r="AD13" s="3"/>
      <c r="AE13" s="3"/>
      <c r="AF13" s="3"/>
    </row>
    <row r="14" spans="1:32">
      <c r="A14" s="14" t="s">
        <v>64</v>
      </c>
      <c r="B14" s="3"/>
      <c r="C14" s="3"/>
      <c r="D14" s="3"/>
      <c r="F14" s="14" t="s">
        <v>65</v>
      </c>
      <c r="G14" s="3"/>
      <c r="H14" s="3"/>
      <c r="I14" s="22"/>
      <c r="J14" s="22"/>
      <c r="K14" s="22"/>
      <c r="L14" s="22"/>
      <c r="M14" s="22"/>
      <c r="N14" s="22"/>
      <c r="O14" s="3"/>
      <c r="P14" s="49"/>
      <c r="Q14" s="49" t="s">
        <v>66</v>
      </c>
      <c r="R14" s="64">
        <f>IF(P4&lt;=2,"",R17/6.5)</f>
        <v>2322377.6223776224</v>
      </c>
      <c r="S14" s="64">
        <f>N13</f>
        <v>12300</v>
      </c>
      <c r="T14" s="64">
        <f>IF(P4&lt;=2,"",T17/6.5)</f>
        <v>22707.692307692309</v>
      </c>
      <c r="U14" s="64">
        <f>IF(P4&lt;=2,"",U17/6.5)</f>
        <v>1892.3076923076924</v>
      </c>
      <c r="V14" s="49"/>
      <c r="W14" s="3"/>
      <c r="X14" s="3"/>
      <c r="Y14" s="3"/>
      <c r="Z14" s="3"/>
      <c r="AA14" s="3"/>
      <c r="AB14" s="3"/>
      <c r="AC14" s="3"/>
      <c r="AD14" s="3"/>
      <c r="AE14" s="3"/>
      <c r="AF14" s="3"/>
    </row>
    <row r="15" spans="1:32" ht="4.5" customHeight="1">
      <c r="A15" s="14"/>
      <c r="B15" s="3"/>
      <c r="C15" s="3"/>
      <c r="D15" s="3"/>
      <c r="E15" s="3"/>
      <c r="F15" s="3"/>
      <c r="G15" s="3"/>
      <c r="H15" s="3"/>
      <c r="I15" s="22"/>
      <c r="J15" s="22"/>
      <c r="K15" s="22"/>
      <c r="L15" s="22"/>
      <c r="M15" s="22"/>
      <c r="N15" s="22"/>
      <c r="O15" s="3"/>
      <c r="P15" s="49"/>
      <c r="Q15" s="49" t="s">
        <v>67</v>
      </c>
      <c r="R15" s="65"/>
      <c r="S15" s="65"/>
      <c r="T15" s="65"/>
      <c r="U15" s="65"/>
      <c r="V15" s="49"/>
      <c r="W15" s="3"/>
      <c r="X15" s="3"/>
      <c r="Y15" s="3"/>
      <c r="Z15" s="3"/>
      <c r="AA15" s="3"/>
      <c r="AB15" s="3"/>
      <c r="AC15" s="3"/>
      <c r="AD15" s="3"/>
      <c r="AE15" s="3"/>
      <c r="AF15" s="3"/>
    </row>
    <row r="16" spans="1:32">
      <c r="A16" s="3" t="s">
        <v>68</v>
      </c>
      <c r="B16" s="3"/>
      <c r="C16" s="3"/>
      <c r="D16" s="18">
        <f>IF(P4=1, R4, IF(P4=2, R5, IF(P4 =3, R6, R7)))</f>
        <v>9</v>
      </c>
      <c r="E16" s="3"/>
      <c r="F16" s="3"/>
      <c r="G16" s="3"/>
      <c r="H16" s="3"/>
      <c r="I16" s="22" t="s">
        <v>68</v>
      </c>
      <c r="J16" s="22"/>
      <c r="K16" s="24">
        <f>IF(P13=1,R13,IF(P13=2,S13,IF(P13=3,T13,U13)))</f>
        <v>10.022222222222222</v>
      </c>
      <c r="L16" s="68" t="s">
        <v>69</v>
      </c>
      <c r="M16" s="47"/>
      <c r="N16" s="24">
        <f>IF(P13=1,R17,IF(P13=2,S17,IF(P13=3,T17,U17)))</f>
        <v>12300</v>
      </c>
      <c r="O16" s="3"/>
      <c r="P16" s="49"/>
      <c r="Q16" s="49" t="s">
        <v>36</v>
      </c>
      <c r="R16" s="64">
        <f>R17/12</f>
        <v>1257954.5454545456</v>
      </c>
      <c r="S16" s="64">
        <f>S17/12</f>
        <v>6662.5</v>
      </c>
      <c r="T16" s="64">
        <f>N13</f>
        <v>12300</v>
      </c>
      <c r="U16" s="64">
        <f>U17/12</f>
        <v>1025</v>
      </c>
      <c r="V16" s="49"/>
      <c r="W16" s="3"/>
      <c r="X16" s="3"/>
      <c r="Y16" s="3"/>
      <c r="Z16" s="3"/>
      <c r="AA16" s="3"/>
      <c r="AB16" s="3"/>
      <c r="AC16" s="3"/>
      <c r="AD16" s="3"/>
      <c r="AE16" s="3"/>
      <c r="AF16" s="3"/>
    </row>
    <row r="17" spans="1:32">
      <c r="A17" s="3" t="str">
        <f>IF(P4&lt;=2, "Par mois",IF(P6=1,"Par mois","P. mois (/ 6.5 !)"))</f>
        <v>Par mois</v>
      </c>
      <c r="B17" s="3"/>
      <c r="C17" s="3"/>
      <c r="D17" s="18">
        <f>IF(P4=1,S4,IF(P4=2,S5,IF(P4=3,IF(P6=1,S6,T6),IF(P4=4,IF(P6=1,S7,T7)))))</f>
        <v>920.4545454545455</v>
      </c>
      <c r="E17" s="3"/>
      <c r="F17" s="19" t="str">
        <f>IF(P4=1,"1'100.- à 1'350.-",IF(P4=2, "1'250.- à 1'500.-",""))</f>
        <v/>
      </c>
      <c r="G17" s="3"/>
      <c r="H17" s="3"/>
      <c r="I17" s="22" t="s">
        <v>70</v>
      </c>
      <c r="J17" s="22"/>
      <c r="K17" s="24">
        <f>IF(P13=1,R14,IF(P13=2,S14,IF(P13=3,T14,U14)))</f>
        <v>1892.3076923076924</v>
      </c>
      <c r="L17" s="22" t="s">
        <v>71</v>
      </c>
      <c r="M17" s="22"/>
      <c r="N17" s="24">
        <f>IF(P13=1,R16,IF(P13=2,S16,IF(P13=3,T16,U16)))</f>
        <v>1025</v>
      </c>
      <c r="O17" s="3"/>
      <c r="P17" s="49"/>
      <c r="R17" s="64">
        <f>R13*L9*IF(P7=1,S9,S10)</f>
        <v>15095454.545454547</v>
      </c>
      <c r="S17" s="64">
        <f>S14*6.5</f>
        <v>79950</v>
      </c>
      <c r="T17" s="64">
        <f>T16*12</f>
        <v>147600</v>
      </c>
      <c r="U17" s="64">
        <f>N13</f>
        <v>12300</v>
      </c>
      <c r="V17" s="49"/>
      <c r="W17" s="3"/>
      <c r="X17" s="3"/>
      <c r="Y17" s="3"/>
      <c r="Z17" s="3"/>
      <c r="AA17" s="3"/>
      <c r="AB17" s="3"/>
      <c r="AC17" s="3"/>
      <c r="AD17" s="3"/>
      <c r="AE17" s="3"/>
      <c r="AF17" s="3"/>
    </row>
    <row r="18" spans="1:32">
      <c r="A18" s="3" t="s">
        <v>72</v>
      </c>
      <c r="B18" s="3"/>
      <c r="C18" s="3"/>
      <c r="D18" s="18">
        <f>IF(P4=1,U4,IF(P4=2,U5,IF(P4=3,U6,U7)))</f>
        <v>11045.454545454546</v>
      </c>
      <c r="E18" s="3"/>
      <c r="F18" s="19" t="str">
        <f>IF(P4&gt;=3,"11'500.- à 13'100.-","")</f>
        <v>11'500.- à 13'100.-</v>
      </c>
      <c r="G18" s="3"/>
      <c r="H18" s="3"/>
      <c r="I18" s="22"/>
      <c r="J18" s="22"/>
      <c r="K18" s="22"/>
      <c r="L18" s="22"/>
      <c r="M18" s="22"/>
      <c r="N18" s="22"/>
      <c r="O18" s="3"/>
      <c r="P18" s="49"/>
      <c r="Q18" s="49"/>
      <c r="R18" s="49"/>
      <c r="S18" s="49"/>
      <c r="T18" s="49"/>
      <c r="U18" s="49"/>
      <c r="V18" s="49"/>
      <c r="W18" s="3"/>
      <c r="X18" s="3"/>
      <c r="Y18" s="3"/>
      <c r="Z18" s="3"/>
      <c r="AA18" s="3"/>
      <c r="AB18" s="3"/>
      <c r="AC18" s="3"/>
      <c r="AD18" s="3"/>
      <c r="AE18" s="3"/>
      <c r="AF18" s="3"/>
    </row>
    <row r="19" spans="1:32" ht="21.2" customHeight="1" thickBot="1">
      <c r="A19" s="3"/>
      <c r="B19" s="3"/>
      <c r="C19" s="3"/>
      <c r="D19" s="3"/>
      <c r="E19" s="3"/>
      <c r="F19" s="3"/>
      <c r="G19" s="3"/>
      <c r="H19" s="3"/>
      <c r="I19" s="48" t="s">
        <v>73</v>
      </c>
      <c r="J19" s="22"/>
      <c r="K19" s="22"/>
      <c r="L19" s="22"/>
      <c r="M19" s="22"/>
      <c r="N19" s="22"/>
      <c r="O19" s="3"/>
      <c r="P19" s="50">
        <f>E33</f>
        <v>533.07692307692309</v>
      </c>
      <c r="Q19" s="49" t="s">
        <v>74</v>
      </c>
      <c r="R19" s="49">
        <f>IF(P28=1,IF(Q28=1,IF(R28=1,(1-U19-U20-U21),(1-U19-U20)),IF(R28=1,(1-U19-U21),(1-U19))),IF(Q28=1,IF(R28=1,(1-U20-U21),(1-U20)),IF(R28=1,(1-U21),1)))</f>
        <v>0.93599999999999994</v>
      </c>
      <c r="S19" s="49" t="s">
        <v>8</v>
      </c>
      <c r="T19" s="66" t="s">
        <v>75</v>
      </c>
      <c r="U19" s="67">
        <f>IF(P7=1,'Base de données'!C5%+'Base de données'!C4%,'Base de données'!E5%+'Base de données'!E4%)</f>
        <v>6.4000000000000001E-2</v>
      </c>
      <c r="V19" s="49"/>
      <c r="W19" s="3"/>
      <c r="X19" s="3"/>
      <c r="Y19" s="3"/>
      <c r="Z19" s="3"/>
      <c r="AA19" s="3"/>
      <c r="AB19" s="3"/>
      <c r="AC19" s="3"/>
      <c r="AD19" s="3"/>
      <c r="AE19" s="3"/>
      <c r="AF19" s="3"/>
    </row>
    <row r="20" spans="1:32" ht="13.5" thickBot="1">
      <c r="A20" s="3" t="s">
        <v>76</v>
      </c>
      <c r="B20" s="3"/>
      <c r="C20" s="3"/>
      <c r="D20" s="59">
        <v>1025</v>
      </c>
      <c r="E20" s="14" t="str">
        <f>IF(P4&lt;=2, " par mois (/ 12)",IF(P6=1," par mois (/ 12)"," par mois (/ 6.5 !)"))</f>
        <v xml:space="preserve"> par mois (/ 12)</v>
      </c>
      <c r="F20" s="3"/>
      <c r="G20" s="3"/>
      <c r="H20" s="3"/>
      <c r="I20" s="46" t="s">
        <v>77</v>
      </c>
      <c r="J20" s="22"/>
      <c r="K20" s="45"/>
      <c r="L20" s="22"/>
      <c r="M20" s="22"/>
      <c r="N20" s="53"/>
      <c r="O20" s="3"/>
      <c r="P20" s="49">
        <f>E34</f>
        <v>130.79166666666666</v>
      </c>
      <c r="Q20" s="49" t="s">
        <v>9</v>
      </c>
      <c r="R20" s="49"/>
      <c r="S20" s="49"/>
      <c r="T20" s="66" t="s">
        <v>78</v>
      </c>
      <c r="U20" s="67">
        <f>IF(P7=1,'Base de données'!C6%,'Base de données'!E6%)</f>
        <v>1.6810000000000002E-2</v>
      </c>
      <c r="V20" s="49"/>
      <c r="W20" s="3"/>
      <c r="X20" s="3"/>
      <c r="Y20" s="3"/>
      <c r="Z20" s="3"/>
      <c r="AA20" s="3"/>
      <c r="AB20" s="3"/>
      <c r="AC20" s="3"/>
      <c r="AD20" s="3"/>
      <c r="AE20" s="3"/>
      <c r="AF20" s="3"/>
    </row>
    <row r="21" spans="1:32">
      <c r="A21" s="3"/>
      <c r="B21" s="3"/>
      <c r="C21" s="3"/>
      <c r="D21" s="3"/>
      <c r="E21" s="3"/>
      <c r="F21" s="3"/>
      <c r="G21" s="3"/>
      <c r="H21" s="3"/>
      <c r="I21" s="22"/>
      <c r="J21" s="22"/>
      <c r="K21" s="22"/>
      <c r="L21" s="22"/>
      <c r="M21" s="22"/>
      <c r="N21" s="22"/>
      <c r="O21" s="3"/>
      <c r="P21" s="49">
        <f>N28</f>
        <v>0</v>
      </c>
      <c r="Q21" s="49" t="s">
        <v>79</v>
      </c>
      <c r="R21" s="49"/>
      <c r="S21" s="49"/>
      <c r="T21" s="66" t="s">
        <v>80</v>
      </c>
      <c r="U21" s="67">
        <f>IF(P7=1,'Base de données'!C7%,'Base de données'!E7%)</f>
        <v>4.4000000000000003E-3</v>
      </c>
      <c r="V21" s="49"/>
      <c r="W21" s="3"/>
      <c r="X21" s="3"/>
      <c r="Y21" s="3"/>
      <c r="Z21" s="3"/>
      <c r="AA21" s="3"/>
      <c r="AB21" s="3"/>
      <c r="AC21" s="3"/>
      <c r="AD21" s="3"/>
      <c r="AE21" s="3"/>
      <c r="AF21" s="3"/>
    </row>
    <row r="22" spans="1:32">
      <c r="A22" s="3"/>
      <c r="B22" s="69" t="str">
        <f>IF(D20&gt;='Base de données'!B31/12,"Attention, une cotisation au 2ème pilier devra être versée !","")</f>
        <v/>
      </c>
      <c r="C22" s="3"/>
      <c r="D22" s="3"/>
      <c r="E22" s="3"/>
      <c r="F22" s="3"/>
      <c r="G22" s="3"/>
      <c r="H22" s="3"/>
      <c r="I22" s="22" t="s">
        <v>7</v>
      </c>
      <c r="J22" s="22"/>
      <c r="K22" s="24" t="str">
        <f>IF(ISNUMBER(N20)=TRUE,(N20+P19+P21-P20)/R19,"")</f>
        <v/>
      </c>
      <c r="L22" s="22" t="s">
        <v>81</v>
      </c>
      <c r="M22" s="22"/>
      <c r="N22" s="22"/>
      <c r="O22" s="3"/>
      <c r="P22" s="49"/>
      <c r="Q22" s="49"/>
      <c r="R22" s="49"/>
      <c r="S22" s="49"/>
      <c r="T22" s="49"/>
      <c r="U22" s="49"/>
      <c r="V22" s="49"/>
      <c r="W22" s="3"/>
      <c r="X22" s="3"/>
      <c r="Y22" s="3"/>
      <c r="Z22" s="3"/>
      <c r="AA22" s="3"/>
      <c r="AB22" s="3"/>
      <c r="AC22" s="3"/>
      <c r="AD22" s="3"/>
      <c r="AE22" s="3"/>
      <c r="AF22" s="3"/>
    </row>
    <row r="23" spans="1:32" ht="3.75" customHeight="1">
      <c r="A23" s="3"/>
      <c r="B23" s="3"/>
      <c r="C23" s="3"/>
      <c r="D23" s="3"/>
      <c r="E23" s="3"/>
      <c r="F23" s="3"/>
      <c r="G23" s="3"/>
      <c r="H23" s="3"/>
      <c r="I23" s="22"/>
      <c r="J23" s="22"/>
      <c r="K23" s="45"/>
      <c r="L23" s="22"/>
      <c r="M23" s="22"/>
      <c r="N23" s="22"/>
      <c r="O23" s="3"/>
      <c r="P23" s="49"/>
      <c r="Q23" s="49"/>
      <c r="R23" s="49"/>
      <c r="S23" s="49"/>
      <c r="T23" s="49"/>
      <c r="U23" s="49"/>
      <c r="V23" s="49"/>
      <c r="W23" s="3"/>
      <c r="X23" s="3"/>
      <c r="Y23" s="3"/>
      <c r="Z23" s="3"/>
      <c r="AA23" s="3"/>
      <c r="AB23" s="3"/>
      <c r="AC23" s="3"/>
      <c r="AD23" s="3"/>
      <c r="AE23" s="3"/>
      <c r="AF23" s="3"/>
    </row>
    <row r="24" spans="1:32" ht="12.95" customHeight="1">
      <c r="A24" s="3"/>
      <c r="B24" s="69" t="str">
        <f>IF(D20&gt;='Base de données'!B31/12,"Les calculs présentés doivent donc être adaptés !","")</f>
        <v/>
      </c>
      <c r="C24" s="3"/>
      <c r="D24" s="3"/>
      <c r="E24" s="3"/>
      <c r="F24" s="3"/>
      <c r="G24" s="3"/>
      <c r="H24" s="3"/>
      <c r="I24" s="81" t="str">
        <f>IF(ISNUMBER(N20)=TRUE,"Attention, le salaire brut est calculé en fonction des données de bases, des déductions ainsi que des indemnités de pensions indiqués dans la présente feuille de calcul !","")</f>
        <v/>
      </c>
      <c r="J24" s="81"/>
      <c r="K24" s="81"/>
      <c r="L24" s="81"/>
      <c r="M24" s="81"/>
      <c r="N24" s="81"/>
      <c r="O24" s="3"/>
      <c r="P24" s="49"/>
      <c r="Q24" s="49"/>
      <c r="R24" s="49"/>
      <c r="S24" s="49"/>
      <c r="T24" s="49"/>
      <c r="U24" s="49"/>
      <c r="V24" s="49"/>
      <c r="W24" s="3"/>
      <c r="X24" s="3"/>
      <c r="Y24" s="3"/>
      <c r="Z24" s="3"/>
      <c r="AA24" s="3"/>
      <c r="AB24" s="3"/>
      <c r="AC24" s="3"/>
      <c r="AD24" s="3"/>
      <c r="AE24" s="3"/>
      <c r="AF24" s="3"/>
    </row>
    <row r="25" spans="1:32" ht="20.25">
      <c r="A25" s="87" t="s">
        <v>8</v>
      </c>
      <c r="B25" s="88"/>
      <c r="C25" s="88"/>
      <c r="D25" s="88"/>
      <c r="E25" s="3"/>
      <c r="F25" s="3"/>
      <c r="G25" s="3"/>
      <c r="H25" s="3"/>
      <c r="I25" s="81"/>
      <c r="J25" s="81"/>
      <c r="K25" s="81"/>
      <c r="L25" s="81"/>
      <c r="M25" s="81"/>
      <c r="N25" s="81"/>
      <c r="O25" s="3"/>
      <c r="P25" s="49"/>
      <c r="Q25" s="49"/>
      <c r="R25" s="49"/>
      <c r="S25" s="49"/>
      <c r="T25" s="49"/>
      <c r="U25" s="49"/>
      <c r="V25" s="49"/>
      <c r="W25" s="3"/>
      <c r="X25" s="3"/>
      <c r="Y25" s="3"/>
      <c r="Z25" s="3"/>
      <c r="AA25" s="3"/>
      <c r="AB25" s="3"/>
      <c r="AC25" s="3"/>
      <c r="AD25" s="3"/>
      <c r="AE25" s="3"/>
      <c r="AF25" s="3"/>
    </row>
    <row r="26" spans="1:32">
      <c r="A26" s="3"/>
      <c r="B26" s="3"/>
      <c r="C26" s="3"/>
      <c r="D26" s="3"/>
      <c r="E26" s="3"/>
      <c r="F26" s="3"/>
      <c r="G26" s="3"/>
      <c r="H26" s="3"/>
      <c r="I26" s="3"/>
      <c r="J26" s="3"/>
      <c r="K26" s="3"/>
      <c r="L26" s="3"/>
      <c r="M26" s="3"/>
      <c r="N26" s="3"/>
      <c r="O26" s="3"/>
      <c r="P26" s="49"/>
      <c r="Q26" s="49"/>
      <c r="R26" s="49"/>
      <c r="S26" s="49"/>
      <c r="T26" s="49"/>
      <c r="U26" s="49"/>
      <c r="V26" s="49"/>
      <c r="W26" s="3"/>
      <c r="X26" s="3"/>
      <c r="Y26" s="3"/>
      <c r="Z26" s="3"/>
      <c r="AA26" s="3"/>
      <c r="AB26" s="3"/>
      <c r="AC26" s="3"/>
      <c r="AD26" s="3"/>
      <c r="AE26" s="3"/>
      <c r="AF26" s="3"/>
    </row>
    <row r="27" spans="1:32" ht="13.5" thickBot="1">
      <c r="A27" s="3"/>
      <c r="B27" s="14" t="s">
        <v>82</v>
      </c>
      <c r="C27" s="3"/>
      <c r="D27" s="3"/>
      <c r="E27" s="14" t="s">
        <v>83</v>
      </c>
      <c r="F27" s="3"/>
      <c r="G27" s="3"/>
      <c r="H27" s="3"/>
      <c r="I27" s="14" t="s">
        <v>84</v>
      </c>
      <c r="J27" s="3"/>
      <c r="K27" s="3"/>
      <c r="L27" s="3"/>
      <c r="M27" s="3"/>
      <c r="N27" s="14" t="s">
        <v>79</v>
      </c>
      <c r="O27" s="3"/>
      <c r="P27" s="49"/>
      <c r="Q27" s="49"/>
      <c r="R27" s="49"/>
      <c r="S27" s="49"/>
      <c r="T27" s="49"/>
      <c r="U27" s="49"/>
      <c r="V27" s="49"/>
      <c r="W27" s="3"/>
      <c r="X27" s="3"/>
      <c r="Y27" s="3"/>
      <c r="Z27" s="3"/>
      <c r="AA27" s="3"/>
      <c r="AB27" s="3"/>
      <c r="AC27" s="3"/>
      <c r="AD27" s="3"/>
      <c r="AE27" s="3"/>
      <c r="AF27" s="3"/>
    </row>
    <row r="28" spans="1:32" ht="13.5" thickBot="1">
      <c r="A28" s="3"/>
      <c r="B28" s="40"/>
      <c r="C28" s="3" t="s">
        <v>85</v>
      </c>
      <c r="D28" s="3"/>
      <c r="E28" s="40"/>
      <c r="F28" s="3" t="s">
        <v>85</v>
      </c>
      <c r="G28" s="3"/>
      <c r="H28" s="3"/>
      <c r="I28" s="40"/>
      <c r="J28" s="3" t="s">
        <v>85</v>
      </c>
      <c r="K28" s="3"/>
      <c r="L28" s="3"/>
      <c r="M28" s="3"/>
      <c r="N28" s="39"/>
      <c r="O28" s="3"/>
      <c r="P28" s="77">
        <v>1</v>
      </c>
      <c r="Q28" s="77">
        <v>2</v>
      </c>
      <c r="R28" s="77">
        <v>2</v>
      </c>
      <c r="S28" s="49"/>
      <c r="T28" s="49"/>
      <c r="U28" s="49"/>
      <c r="V28" s="49"/>
      <c r="W28" s="3"/>
      <c r="X28" s="3"/>
      <c r="Y28" s="3"/>
      <c r="Z28" s="3"/>
      <c r="AA28" s="3"/>
      <c r="AB28" s="3"/>
      <c r="AC28" s="3"/>
      <c r="AD28" s="3"/>
      <c r="AE28" s="3"/>
      <c r="AF28" s="3"/>
    </row>
    <row r="29" spans="1:32">
      <c r="A29" s="3"/>
      <c r="B29" s="40"/>
      <c r="C29" s="3" t="s">
        <v>86</v>
      </c>
      <c r="D29" s="3"/>
      <c r="E29" s="40"/>
      <c r="F29" s="3" t="s">
        <v>86</v>
      </c>
      <c r="G29" s="3"/>
      <c r="H29" s="3"/>
      <c r="I29" s="40"/>
      <c r="J29" s="3" t="s">
        <v>86</v>
      </c>
      <c r="K29" s="3"/>
      <c r="L29" s="3"/>
      <c r="M29" s="3"/>
      <c r="N29" s="3"/>
      <c r="O29" s="3"/>
      <c r="P29" s="49"/>
      <c r="Q29" s="49"/>
      <c r="R29" s="49"/>
      <c r="S29" s="49"/>
      <c r="T29" s="49"/>
      <c r="U29" s="49"/>
      <c r="V29" s="49"/>
      <c r="W29" s="3"/>
      <c r="X29" s="3"/>
      <c r="Y29" s="3"/>
      <c r="Z29" s="3"/>
      <c r="AA29" s="3"/>
      <c r="AB29" s="3"/>
      <c r="AC29" s="3"/>
      <c r="AD29" s="3"/>
      <c r="AE29" s="3"/>
      <c r="AF29" s="3"/>
    </row>
    <row r="30" spans="1:32">
      <c r="A30" s="3"/>
      <c r="B30" s="3"/>
      <c r="C30" s="3"/>
      <c r="D30" s="3"/>
      <c r="E30" s="3"/>
      <c r="F30" s="3"/>
      <c r="G30" s="3"/>
      <c r="H30" s="3"/>
      <c r="I30" s="74" t="s">
        <v>87</v>
      </c>
      <c r="J30" s="3"/>
      <c r="K30" s="3"/>
      <c r="L30" s="3"/>
      <c r="M30" s="3"/>
      <c r="N30" s="3"/>
      <c r="O30" s="3"/>
      <c r="P30" s="49"/>
      <c r="Q30" s="49"/>
      <c r="R30" s="49"/>
      <c r="S30" s="49"/>
      <c r="T30" s="49"/>
      <c r="U30" s="49"/>
      <c r="V30" s="49"/>
      <c r="W30" s="3"/>
      <c r="X30" s="3"/>
      <c r="Y30" s="3"/>
      <c r="Z30" s="3"/>
      <c r="AA30" s="3"/>
      <c r="AB30" s="3"/>
      <c r="AC30" s="3"/>
      <c r="AD30" s="3"/>
      <c r="AE30" s="3"/>
      <c r="AF30" s="3"/>
    </row>
    <row r="31" spans="1:32" ht="20.25">
      <c r="A31" s="87" t="s">
        <v>88</v>
      </c>
      <c r="B31" s="88"/>
      <c r="C31" s="88"/>
      <c r="D31" s="88"/>
      <c r="E31" s="88"/>
      <c r="F31" s="88"/>
      <c r="G31" s="88"/>
      <c r="H31" s="88"/>
      <c r="I31" s="3"/>
      <c r="J31" s="3"/>
      <c r="K31" s="3"/>
      <c r="L31" s="3"/>
      <c r="M31" s="3"/>
      <c r="N31" s="3"/>
      <c r="O31" s="3"/>
      <c r="P31" s="49"/>
      <c r="Q31" s="49"/>
      <c r="R31" s="49"/>
      <c r="S31" s="49"/>
      <c r="T31" s="49"/>
      <c r="U31" s="49"/>
      <c r="V31" s="49"/>
      <c r="W31" s="3"/>
      <c r="X31" s="3"/>
      <c r="Y31" s="3"/>
      <c r="Z31" s="3"/>
      <c r="AA31" s="3"/>
      <c r="AB31" s="3"/>
      <c r="AC31" s="3"/>
      <c r="AD31" s="3"/>
      <c r="AE31" s="3"/>
      <c r="AF31" s="3"/>
    </row>
    <row r="32" spans="1:32" ht="13.5" thickBot="1">
      <c r="A32" s="3"/>
      <c r="B32" s="3"/>
      <c r="C32" s="3"/>
      <c r="D32" s="3"/>
      <c r="E32" s="3"/>
      <c r="F32" s="3"/>
      <c r="G32" s="3"/>
      <c r="H32" s="3"/>
      <c r="I32" s="3"/>
      <c r="J32" s="3"/>
      <c r="K32" s="3"/>
      <c r="L32" s="3"/>
      <c r="M32" s="3"/>
      <c r="N32" s="3"/>
      <c r="O32" s="3"/>
      <c r="P32" s="49"/>
      <c r="Q32" s="49"/>
      <c r="R32" s="49"/>
      <c r="S32" s="49"/>
      <c r="T32" s="49"/>
      <c r="U32" s="49"/>
      <c r="V32" s="49"/>
      <c r="W32" s="3"/>
      <c r="X32" s="3"/>
      <c r="Y32" s="3"/>
      <c r="Z32" s="3"/>
      <c r="AA32" s="3"/>
      <c r="AB32" s="3"/>
      <c r="AC32" s="3"/>
      <c r="AD32" s="3"/>
      <c r="AE32" s="3"/>
      <c r="AF32" s="3"/>
    </row>
    <row r="33" spans="1:32" ht="13.5" thickBot="1">
      <c r="A33" s="3"/>
      <c r="B33" s="14" t="s">
        <v>74</v>
      </c>
      <c r="C33" s="3"/>
      <c r="D33" s="3"/>
      <c r="E33" s="91">
        <f>IF(P37=1,IF(P4&gt;=3,P33,'Base de données'!B24),IF(P4&lt;=2,SUM(V67:V75)/12,IF(P6=1,SUM(V67:V75)/12,SUM(V67:V75)/(28*7/30))))</f>
        <v>533.07692307692309</v>
      </c>
      <c r="F33" s="92"/>
      <c r="G33" s="14" t="str">
        <f>IF(P4&lt;=2, " par mois (/ 12)",IF(P6=1," par mois (/ 12)"," par mois (/ 6.5 !)"))</f>
        <v xml:space="preserve"> par mois (/ 12)</v>
      </c>
      <c r="H33" s="3"/>
      <c r="I33" s="3"/>
      <c r="J33" s="3"/>
      <c r="K33" s="3"/>
      <c r="L33" s="3"/>
      <c r="M33" s="3"/>
      <c r="N33" s="3"/>
      <c r="O33" s="3"/>
      <c r="P33" s="52">
        <f>IF(P4=3,IF(P6=1,'Base de données'!B24*28/52,'Base de données'!B24),IF(Q37=1,IF(P6=1,'Base de données'!B24*28/52,'Base de données'!B24),IF(P6=1,'Base de données'!B24,'Base de données'!B24*52/28)))</f>
        <v>533.07692307692309</v>
      </c>
      <c r="Q33" s="49"/>
      <c r="R33" s="49"/>
      <c r="S33" s="49"/>
      <c r="T33" s="49"/>
      <c r="U33" s="49"/>
      <c r="V33" s="49"/>
      <c r="W33" s="3"/>
      <c r="X33" s="3"/>
      <c r="Y33" s="3"/>
      <c r="Z33" s="3"/>
      <c r="AA33" s="3"/>
      <c r="AB33" s="3"/>
      <c r="AC33" s="3"/>
      <c r="AD33" s="3"/>
      <c r="AE33" s="3"/>
      <c r="AF33" s="3"/>
    </row>
    <row r="34" spans="1:32" ht="13.5" thickBot="1">
      <c r="A34" s="3"/>
      <c r="B34" s="14" t="s">
        <v>9</v>
      </c>
      <c r="C34" s="3"/>
      <c r="D34" s="3"/>
      <c r="E34" s="91">
        <f>IF(P37=1,IF(P4&lt;=2,V64/12,IF(P6=1,V64/12,V64/(12*28/52))),0)</f>
        <v>130.79166666666666</v>
      </c>
      <c r="F34" s="92"/>
      <c r="G34" s="14" t="str">
        <f>IF(P4&lt;=2, " par mois (/ 12)",IF(P6=1," par mois (/ 12)"," par mois (/ 6.5 !)"))</f>
        <v xml:space="preserve"> par mois (/ 12)</v>
      </c>
      <c r="H34" s="3"/>
      <c r="I34" s="3"/>
      <c r="J34" s="3"/>
      <c r="K34" s="3"/>
      <c r="L34" s="3"/>
      <c r="M34" s="3"/>
      <c r="N34" s="3"/>
      <c r="O34" s="3"/>
      <c r="P34" s="49"/>
      <c r="Q34" s="49"/>
      <c r="R34" s="49"/>
      <c r="S34" s="49"/>
      <c r="T34" s="49"/>
      <c r="U34" s="49"/>
      <c r="V34" s="49"/>
      <c r="W34" s="3"/>
      <c r="X34" s="3"/>
      <c r="Y34" s="3"/>
      <c r="Z34" s="3"/>
      <c r="AA34" s="3"/>
      <c r="AB34" s="3"/>
      <c r="AC34" s="3"/>
      <c r="AD34" s="3"/>
      <c r="AE34" s="3"/>
      <c r="AF34" s="3"/>
    </row>
    <row r="35" spans="1:32">
      <c r="A35" s="3"/>
      <c r="B35" s="3"/>
      <c r="C35" s="3"/>
      <c r="D35" s="3"/>
      <c r="E35" s="3"/>
      <c r="F35" s="3"/>
      <c r="G35" s="3"/>
      <c r="H35" s="3"/>
      <c r="I35" s="3"/>
      <c r="J35" s="3"/>
      <c r="K35" s="3"/>
      <c r="L35" s="3"/>
      <c r="M35" s="3"/>
      <c r="N35" s="3"/>
      <c r="O35" s="3"/>
      <c r="P35" s="49"/>
      <c r="Q35" s="49"/>
      <c r="R35" s="49"/>
      <c r="S35" s="49"/>
      <c r="T35" s="49"/>
      <c r="U35" s="49"/>
      <c r="V35" s="49"/>
      <c r="W35" s="3"/>
      <c r="X35" s="3"/>
      <c r="Y35" s="3"/>
      <c r="Z35" s="3"/>
      <c r="AA35" s="3"/>
      <c r="AB35" s="3"/>
      <c r="AC35" s="3"/>
      <c r="AD35" s="3"/>
      <c r="AE35" s="3"/>
      <c r="AF35" s="3"/>
    </row>
    <row r="36" spans="1:32">
      <c r="A36" s="3"/>
      <c r="B36" s="17" t="s">
        <v>89</v>
      </c>
      <c r="C36" s="3"/>
      <c r="D36" s="3"/>
      <c r="E36" s="3"/>
      <c r="F36" s="3"/>
      <c r="G36" s="3"/>
      <c r="H36" s="3"/>
      <c r="I36" s="14" t="s">
        <v>90</v>
      </c>
      <c r="K36" s="3"/>
      <c r="L36" s="3"/>
      <c r="M36" s="3"/>
      <c r="N36" s="3"/>
      <c r="O36" s="3"/>
      <c r="P36" s="49"/>
      <c r="Q36" s="49"/>
      <c r="R36" s="49"/>
      <c r="S36" s="49"/>
      <c r="T36" s="49"/>
      <c r="U36" s="49"/>
      <c r="V36" s="49"/>
      <c r="W36" s="3"/>
      <c r="X36" s="3"/>
      <c r="Y36" s="3"/>
      <c r="Z36" s="3"/>
      <c r="AA36" s="3"/>
      <c r="AB36" s="3"/>
      <c r="AC36" s="3"/>
      <c r="AD36" s="3"/>
      <c r="AE36" s="3"/>
      <c r="AF36" s="3"/>
    </row>
    <row r="37" spans="1:32">
      <c r="A37" s="3"/>
      <c r="B37" s="40"/>
      <c r="C37" s="25" t="s">
        <v>91</v>
      </c>
      <c r="D37" s="25"/>
      <c r="E37" s="25"/>
      <c r="F37" s="25"/>
      <c r="G37" s="25"/>
      <c r="H37" s="3"/>
      <c r="I37" s="40"/>
      <c r="J37" s="3" t="s">
        <v>92</v>
      </c>
      <c r="K37" s="3"/>
      <c r="L37" s="3"/>
      <c r="M37" s="3"/>
      <c r="N37" s="3"/>
      <c r="O37" s="3"/>
      <c r="P37" s="51">
        <v>1</v>
      </c>
      <c r="Q37" s="51">
        <v>1</v>
      </c>
      <c r="R37" s="49"/>
      <c r="S37" s="49"/>
      <c r="T37" s="49"/>
      <c r="U37" s="49"/>
      <c r="V37" s="49"/>
      <c r="W37" s="3"/>
      <c r="X37" s="3"/>
      <c r="Y37" s="3"/>
      <c r="Z37" s="3"/>
      <c r="AA37" s="3"/>
      <c r="AB37" s="3"/>
      <c r="AC37" s="3"/>
      <c r="AD37" s="3"/>
      <c r="AE37" s="3"/>
      <c r="AF37" s="3"/>
    </row>
    <row r="38" spans="1:32">
      <c r="A38" s="3"/>
      <c r="B38" s="40"/>
      <c r="C38" s="26" t="s">
        <v>93</v>
      </c>
      <c r="D38" s="26"/>
      <c r="E38" s="26"/>
      <c r="F38" s="26"/>
      <c r="G38" s="26"/>
      <c r="H38" s="3"/>
      <c r="I38" s="40"/>
      <c r="J38" s="3" t="s">
        <v>94</v>
      </c>
      <c r="K38" s="3"/>
      <c r="L38" s="3"/>
      <c r="M38" s="3"/>
      <c r="N38" s="3"/>
      <c r="O38" s="3"/>
      <c r="P38" s="49"/>
      <c r="Q38" s="49"/>
      <c r="R38" s="49"/>
      <c r="S38" s="49"/>
      <c r="T38" s="49"/>
      <c r="U38" s="49"/>
      <c r="V38" s="49"/>
      <c r="W38" s="3"/>
      <c r="X38" s="3"/>
      <c r="Y38" s="3"/>
      <c r="Z38" s="3"/>
      <c r="AA38" s="3"/>
      <c r="AB38" s="3"/>
      <c r="AC38" s="3"/>
      <c r="AD38" s="3"/>
      <c r="AE38" s="3"/>
      <c r="AF38" s="3"/>
    </row>
    <row r="39" spans="1:32">
      <c r="A39" s="3"/>
      <c r="B39" s="3"/>
      <c r="C39" s="3"/>
      <c r="D39" s="3"/>
      <c r="E39" s="3"/>
      <c r="F39" s="3"/>
      <c r="G39" s="3"/>
      <c r="H39" s="3"/>
      <c r="I39" s="3"/>
      <c r="J39" s="3"/>
      <c r="K39" s="3"/>
      <c r="L39" s="3"/>
      <c r="M39" s="3"/>
      <c r="N39" s="3"/>
      <c r="O39" s="3"/>
      <c r="P39" s="49"/>
      <c r="Q39" s="49"/>
      <c r="R39" s="49"/>
      <c r="S39" s="49"/>
      <c r="T39" s="49"/>
      <c r="U39" s="49"/>
      <c r="V39" s="49"/>
      <c r="W39" s="3"/>
      <c r="X39" s="3"/>
      <c r="Y39" s="3"/>
      <c r="Z39" s="3"/>
      <c r="AA39" s="3"/>
      <c r="AB39" s="3"/>
      <c r="AC39" s="3"/>
      <c r="AD39" s="3"/>
      <c r="AE39" s="3"/>
      <c r="AF39" s="3"/>
    </row>
    <row r="40" spans="1:32">
      <c r="A40" s="3"/>
      <c r="B40" s="3"/>
      <c r="C40" s="3"/>
      <c r="D40" s="3"/>
      <c r="E40" s="3"/>
      <c r="F40" s="3"/>
      <c r="G40" s="3"/>
      <c r="H40" s="3"/>
      <c r="I40" s="3"/>
      <c r="J40" s="3"/>
      <c r="K40" s="3"/>
      <c r="L40" s="3"/>
      <c r="M40" s="3"/>
      <c r="N40" s="3"/>
      <c r="O40" s="3"/>
      <c r="P40" s="49"/>
      <c r="Q40" s="49"/>
      <c r="R40" s="49"/>
      <c r="S40" s="49"/>
      <c r="T40" s="49"/>
      <c r="U40" s="49"/>
      <c r="V40" s="49"/>
      <c r="W40" s="3"/>
      <c r="X40" s="3"/>
      <c r="Y40" s="3"/>
      <c r="Z40" s="3"/>
      <c r="AA40" s="3"/>
      <c r="AB40" s="3"/>
      <c r="AC40" s="3"/>
      <c r="AD40" s="3"/>
      <c r="AE40" s="3"/>
      <c r="AF40" s="3"/>
    </row>
    <row r="41" spans="1:32">
      <c r="A41" s="27" t="s">
        <v>95</v>
      </c>
      <c r="B41" s="25"/>
      <c r="C41" s="25"/>
      <c r="D41" s="25"/>
      <c r="E41" s="25"/>
      <c r="F41" s="25"/>
      <c r="G41" s="25"/>
      <c r="H41" s="25"/>
      <c r="I41" s="25"/>
      <c r="J41" s="25"/>
      <c r="K41" s="25"/>
      <c r="L41" s="3"/>
      <c r="M41" s="3"/>
      <c r="N41" s="3"/>
      <c r="O41" s="3"/>
      <c r="P41" s="49" t="str">
        <f>IF(P4&lt;=2,IF(P5=1," 22 jours"," 27.5 jours"),IF(P4=3,IF(P5=1," 5.5 jours"," 11 jours"),IF(Q37=2,IF(P5=1," 22 jours"," 27.5 jours"),IF(P5=1," 5.5 jours"," 11 jours"))))</f>
        <v xml:space="preserve"> 11 jours</v>
      </c>
      <c r="Q41" s="49">
        <f>IF(P4&lt;=2,IF(P5=1,22,27.5),IF(P4=3,IF(P5=1,5.5,11),IF(Q37=2,IF(P5=1,22,27.5),IF(P5=1,5.5,11))))</f>
        <v>11</v>
      </c>
      <c r="R41" s="49"/>
      <c r="S41" s="49"/>
      <c r="T41" s="49"/>
      <c r="U41" s="49"/>
      <c r="V41" s="49"/>
      <c r="W41" s="3"/>
      <c r="X41" s="3"/>
      <c r="Y41" s="3"/>
      <c r="Z41" s="3"/>
      <c r="AA41" s="3"/>
      <c r="AB41" s="3"/>
      <c r="AC41" s="3"/>
      <c r="AD41" s="3"/>
      <c r="AE41" s="3"/>
      <c r="AF41" s="3"/>
    </row>
    <row r="42" spans="1:32" ht="4.5" customHeight="1">
      <c r="A42" s="25"/>
      <c r="B42" s="25"/>
      <c r="C42" s="25"/>
      <c r="D42" s="25"/>
      <c r="E42" s="25"/>
      <c r="F42" s="25"/>
      <c r="G42" s="25"/>
      <c r="H42" s="25"/>
      <c r="I42" s="25"/>
      <c r="J42" s="25"/>
      <c r="K42" s="25"/>
      <c r="L42" s="3"/>
      <c r="M42" s="3"/>
      <c r="N42" s="3"/>
      <c r="O42" s="3"/>
      <c r="P42" s="49"/>
      <c r="Q42" s="49"/>
      <c r="R42" s="49"/>
      <c r="S42" s="49"/>
      <c r="T42" s="49"/>
      <c r="U42" s="49"/>
      <c r="V42" s="49"/>
      <c r="W42" s="3"/>
      <c r="X42" s="3"/>
      <c r="Y42" s="3"/>
      <c r="Z42" s="3"/>
      <c r="AA42" s="3"/>
      <c r="AB42" s="3"/>
      <c r="AC42" s="3"/>
      <c r="AD42" s="3"/>
      <c r="AE42" s="3"/>
      <c r="AF42" s="3"/>
    </row>
    <row r="43" spans="1:32">
      <c r="A43" s="93"/>
      <c r="B43" s="94"/>
      <c r="C43" s="27" t="str">
        <f>IF(A43="", " 0  vendredi", " vendredis")</f>
        <v xml:space="preserve"> 0  vendredi</v>
      </c>
      <c r="D43" s="41"/>
      <c r="E43" s="28" t="s">
        <v>96</v>
      </c>
      <c r="F43" s="28"/>
      <c r="G43" s="42"/>
      <c r="H43" s="28" t="s">
        <v>97</v>
      </c>
      <c r="I43" s="28"/>
      <c r="J43" s="42"/>
      <c r="K43" s="28" t="s">
        <v>98</v>
      </c>
      <c r="L43" s="16"/>
      <c r="M43" s="16"/>
      <c r="N43" s="16"/>
      <c r="O43" s="3"/>
      <c r="P43" s="77" t="b">
        <v>0</v>
      </c>
      <c r="Q43" s="77" t="b">
        <v>0</v>
      </c>
      <c r="R43" s="77" t="b">
        <v>0</v>
      </c>
      <c r="S43" s="49">
        <f>IF(P43=TRUE,'Base de données'!B$25,0)</f>
        <v>0</v>
      </c>
      <c r="T43" s="49">
        <f>IF(Q43=TRUE,'Base de données'!B$26,0)</f>
        <v>0</v>
      </c>
      <c r="U43" s="49">
        <f>IF(R43=TRUE,'Base de données'!B$27,0)</f>
        <v>0</v>
      </c>
      <c r="V43" s="49">
        <f>IF(A43="",0,A43*S43+A43*T43+A43*U43)</f>
        <v>0</v>
      </c>
      <c r="W43" s="3"/>
      <c r="X43" s="3"/>
      <c r="Y43" s="3"/>
      <c r="Z43" s="3"/>
      <c r="AA43" s="3"/>
      <c r="AB43" s="3"/>
      <c r="AC43" s="3"/>
      <c r="AD43" s="3"/>
      <c r="AE43" s="3"/>
      <c r="AF43" s="3"/>
    </row>
    <row r="44" spans="1:32">
      <c r="A44" s="95"/>
      <c r="B44" s="95"/>
      <c r="C44" s="27" t="str">
        <f>IF(A44="", IF(P4&lt;=2, " 52 samedis 1", IF(P4=3, " 28 samedis 1", IF(Q37=1," 28 samedis 1"," 52 samedis 1"))), " samedis 1")</f>
        <v xml:space="preserve"> 28 samedis 1</v>
      </c>
      <c r="D44" s="41"/>
      <c r="E44" s="28" t="s">
        <v>96</v>
      </c>
      <c r="F44" s="28"/>
      <c r="G44" s="42"/>
      <c r="H44" s="28" t="s">
        <v>97</v>
      </c>
      <c r="I44" s="28"/>
      <c r="J44" s="42"/>
      <c r="K44" s="28" t="s">
        <v>98</v>
      </c>
      <c r="L44" s="16"/>
      <c r="M44" s="16"/>
      <c r="N44" s="16"/>
      <c r="O44" s="3"/>
      <c r="P44" s="77" t="b">
        <v>1</v>
      </c>
      <c r="Q44" s="77" t="b">
        <v>1</v>
      </c>
      <c r="R44" s="77" t="b">
        <v>1</v>
      </c>
      <c r="S44" s="49">
        <f>IF(P44=TRUE,'Base de données'!B$25,0)</f>
        <v>3.5</v>
      </c>
      <c r="T44" s="49">
        <f>IF(Q44=TRUE,'Base de données'!B$26,0)</f>
        <v>10</v>
      </c>
      <c r="U44" s="49">
        <f>IF(R44=TRUE,'Base de données'!B$27,0)</f>
        <v>8</v>
      </c>
      <c r="V44" s="49">
        <f>IF(A44="",IF(P4&lt;=2,52*(S44+T44+U44),IF(P4=3,28*(S44+T44+U44),IF(Q37=1,28*(S44+T44+U44),52*(S44+T44+U44)))),A44*S44+A44*T44+A44*U44)</f>
        <v>602</v>
      </c>
      <c r="W44" s="3"/>
      <c r="X44" s="3"/>
      <c r="Y44" s="3"/>
      <c r="Z44" s="3"/>
      <c r="AA44" s="3"/>
      <c r="AB44" s="3"/>
      <c r="AC44" s="3"/>
      <c r="AD44" s="3"/>
      <c r="AE44" s="3"/>
      <c r="AF44" s="3"/>
    </row>
    <row r="45" spans="1:32">
      <c r="A45" s="95"/>
      <c r="B45" s="95"/>
      <c r="C45" s="29" t="str">
        <f>IF(A45="", " 0  samedi 2", " samedis 2")</f>
        <v xml:space="preserve"> 0  samedi 2</v>
      </c>
      <c r="D45" s="41"/>
      <c r="E45" s="28" t="s">
        <v>96</v>
      </c>
      <c r="F45" s="28"/>
      <c r="G45" s="42"/>
      <c r="H45" s="28" t="s">
        <v>97</v>
      </c>
      <c r="I45" s="28"/>
      <c r="J45" s="42"/>
      <c r="K45" s="28" t="s">
        <v>98</v>
      </c>
      <c r="L45" s="16"/>
      <c r="M45" s="16"/>
      <c r="N45" s="16"/>
      <c r="O45" s="3"/>
      <c r="P45" s="77" t="b">
        <v>0</v>
      </c>
      <c r="Q45" s="77" t="b">
        <v>0</v>
      </c>
      <c r="R45" s="77" t="b">
        <v>0</v>
      </c>
      <c r="S45" s="49">
        <f>IF(P45=TRUE,'Base de données'!B$25,0)</f>
        <v>0</v>
      </c>
      <c r="T45" s="49">
        <f>IF(Q45=TRUE,'Base de données'!B$26,0)</f>
        <v>0</v>
      </c>
      <c r="U45" s="49">
        <f>IF(R45=TRUE,'Base de données'!B$27,0)</f>
        <v>0</v>
      </c>
      <c r="V45" s="49">
        <f>IF(A45="",0,A45*S45+A45*T45+A45*U45)</f>
        <v>0</v>
      </c>
      <c r="W45" s="3"/>
      <c r="X45" s="3"/>
      <c r="Y45" s="3"/>
      <c r="Z45" s="3"/>
      <c r="AA45" s="3"/>
      <c r="AB45" s="3"/>
      <c r="AC45" s="3"/>
      <c r="AD45" s="3"/>
      <c r="AE45" s="3"/>
      <c r="AF45" s="3"/>
    </row>
    <row r="46" spans="1:32">
      <c r="A46" s="95"/>
      <c r="B46" s="95"/>
      <c r="C46" s="27" t="str">
        <f>IF(A46="",IF(P4&lt;=2," 52 dimanches 1",IF(P4=3," 28 dimanches 1",IF(Q37=1," 28 dimanches 1"," 52 dimanches 1")))," dimanches 1")</f>
        <v xml:space="preserve"> 28 dimanches 1</v>
      </c>
      <c r="D46" s="41"/>
      <c r="E46" s="28" t="s">
        <v>96</v>
      </c>
      <c r="F46" s="28"/>
      <c r="G46" s="42"/>
      <c r="H46" s="28" t="s">
        <v>97</v>
      </c>
      <c r="I46" s="28"/>
      <c r="J46" s="42"/>
      <c r="K46" s="28" t="s">
        <v>98</v>
      </c>
      <c r="L46" s="16"/>
      <c r="M46" s="16"/>
      <c r="N46" s="16"/>
      <c r="O46" s="3"/>
      <c r="P46" s="77" t="b">
        <v>1</v>
      </c>
      <c r="Q46" s="77" t="b">
        <v>1</v>
      </c>
      <c r="R46" s="77" t="b">
        <v>1</v>
      </c>
      <c r="S46" s="49">
        <f>IF(P46=TRUE,'Base de données'!B$25,0)</f>
        <v>3.5</v>
      </c>
      <c r="T46" s="49">
        <f>IF(Q46=TRUE,'Base de données'!B$26,0)</f>
        <v>10</v>
      </c>
      <c r="U46" s="49">
        <f>IF(R46=TRUE,'Base de données'!B$27,0)</f>
        <v>8</v>
      </c>
      <c r="V46" s="49">
        <f>IF(A46="",IF(P4&lt;=2,52*(S46+T46+U46),IF(P4=3,28*(S46+T46+U46),IF(Q37=1,28*(S46+T46+U46),52*(S46+T46+U46)))),A46*S46+A46*T46+A46*U46)</f>
        <v>602</v>
      </c>
      <c r="W46" s="3"/>
      <c r="X46" s="3"/>
      <c r="Y46" s="3"/>
      <c r="Z46" s="3"/>
      <c r="AA46" s="3"/>
      <c r="AB46" s="3"/>
      <c r="AC46" s="3"/>
      <c r="AD46" s="3"/>
      <c r="AE46" s="3"/>
      <c r="AF46" s="3"/>
    </row>
    <row r="47" spans="1:32">
      <c r="A47" s="95"/>
      <c r="B47" s="95"/>
      <c r="C47" s="29" t="str">
        <f>IF(A47="", " 0  dimanche 2", " dimanches 2")</f>
        <v xml:space="preserve"> 0  dimanche 2</v>
      </c>
      <c r="D47" s="41"/>
      <c r="E47" s="28" t="s">
        <v>96</v>
      </c>
      <c r="F47" s="28"/>
      <c r="G47" s="42"/>
      <c r="H47" s="28" t="s">
        <v>97</v>
      </c>
      <c r="I47" s="28"/>
      <c r="J47" s="42"/>
      <c r="K47" s="28" t="s">
        <v>98</v>
      </c>
      <c r="L47" s="16"/>
      <c r="M47" s="16"/>
      <c r="N47" s="16"/>
      <c r="O47" s="3"/>
      <c r="P47" s="77" t="b">
        <v>0</v>
      </c>
      <c r="Q47" s="77" t="b">
        <v>0</v>
      </c>
      <c r="R47" s="77" t="b">
        <v>0</v>
      </c>
      <c r="S47" s="49">
        <f>IF(P47=TRUE,'Base de données'!B$25,0)</f>
        <v>0</v>
      </c>
      <c r="T47" s="49">
        <f>IF(Q47=TRUE,'Base de données'!B$26,0)</f>
        <v>0</v>
      </c>
      <c r="U47" s="49">
        <f>IF(R47=TRUE,'Base de données'!B$27,0)</f>
        <v>0</v>
      </c>
      <c r="V47" s="49">
        <f>IF(A47="",0,A47*S47+A47*T47+A47*U47)</f>
        <v>0</v>
      </c>
      <c r="W47" s="3"/>
      <c r="X47" s="3"/>
      <c r="Y47" s="3"/>
      <c r="Z47" s="3"/>
      <c r="AA47" s="3"/>
      <c r="AB47" s="3"/>
      <c r="AC47" s="3"/>
      <c r="AD47" s="3"/>
      <c r="AE47" s="3"/>
      <c r="AF47" s="3"/>
    </row>
    <row r="48" spans="1:32">
      <c r="A48" s="25"/>
      <c r="B48" s="25"/>
      <c r="C48" s="25"/>
      <c r="D48" s="25"/>
      <c r="E48" s="25"/>
      <c r="F48" s="25"/>
      <c r="G48" s="25"/>
      <c r="H48" s="25"/>
      <c r="I48" s="25"/>
      <c r="J48" s="25"/>
      <c r="K48" s="25"/>
      <c r="L48" s="3"/>
      <c r="M48" s="3"/>
      <c r="N48" s="3"/>
      <c r="O48" s="3"/>
      <c r="P48" s="49"/>
      <c r="Q48" s="49"/>
      <c r="R48" s="49"/>
      <c r="S48" s="49"/>
      <c r="T48" s="49"/>
      <c r="U48" s="49"/>
      <c r="V48" s="49"/>
      <c r="W48" s="3"/>
      <c r="X48" s="3"/>
      <c r="Y48" s="3"/>
      <c r="Z48" s="3"/>
      <c r="AA48" s="3"/>
      <c r="AB48" s="3"/>
      <c r="AC48" s="3"/>
      <c r="AD48" s="3"/>
      <c r="AE48" s="3"/>
      <c r="AF48" s="3"/>
    </row>
    <row r="49" spans="1:32">
      <c r="A49" s="27" t="s">
        <v>99</v>
      </c>
      <c r="B49" s="25"/>
      <c r="C49" s="25"/>
      <c r="D49" s="25"/>
      <c r="E49" s="25"/>
      <c r="F49" s="25"/>
      <c r="G49" s="25"/>
      <c r="H49" s="25"/>
      <c r="I49" s="25"/>
      <c r="J49" s="25"/>
      <c r="K49" s="25"/>
      <c r="L49" s="3"/>
      <c r="M49" s="3"/>
      <c r="N49" s="3"/>
      <c r="O49" s="3"/>
      <c r="P49" s="49"/>
      <c r="Q49" s="49"/>
      <c r="R49" s="49"/>
      <c r="S49" s="49"/>
      <c r="T49" s="49"/>
      <c r="U49" s="49"/>
      <c r="V49" s="49"/>
      <c r="W49" s="3"/>
      <c r="X49" s="3"/>
      <c r="Y49" s="3"/>
      <c r="Z49" s="3"/>
      <c r="AA49" s="3"/>
      <c r="AB49" s="3"/>
      <c r="AC49" s="3"/>
      <c r="AD49" s="3"/>
      <c r="AE49" s="3"/>
      <c r="AF49" s="3"/>
    </row>
    <row r="50" spans="1:32" ht="4.5" customHeight="1">
      <c r="A50" s="25"/>
      <c r="B50" s="25"/>
      <c r="C50" s="25"/>
      <c r="D50" s="25"/>
      <c r="E50" s="25"/>
      <c r="F50" s="25"/>
      <c r="G50" s="25"/>
      <c r="H50" s="25"/>
      <c r="I50" s="25"/>
      <c r="J50" s="25"/>
      <c r="K50" s="25"/>
      <c r="L50" s="3"/>
      <c r="M50" s="3"/>
      <c r="N50" s="3"/>
      <c r="O50" s="3"/>
      <c r="P50" s="49"/>
      <c r="Q50" s="49"/>
      <c r="R50" s="49"/>
      <c r="S50" s="49"/>
      <c r="T50" s="49"/>
      <c r="U50" s="49"/>
      <c r="V50" s="49"/>
      <c r="W50" s="3"/>
      <c r="X50" s="3"/>
      <c r="Y50" s="3"/>
      <c r="Z50" s="3"/>
      <c r="AA50" s="3"/>
      <c r="AB50" s="3"/>
      <c r="AC50" s="3"/>
      <c r="AD50" s="3"/>
      <c r="AE50" s="3"/>
      <c r="AF50" s="3"/>
    </row>
    <row r="51" spans="1:32">
      <c r="A51" s="95"/>
      <c r="B51" s="95"/>
      <c r="C51" s="27" t="str">
        <f>IF(A51="", P41, " jours")</f>
        <v xml:space="preserve"> 11 jours</v>
      </c>
      <c r="D51" s="41"/>
      <c r="E51" s="28" t="s">
        <v>96</v>
      </c>
      <c r="F51" s="28"/>
      <c r="G51" s="42"/>
      <c r="H51" s="28" t="s">
        <v>97</v>
      </c>
      <c r="I51" s="28"/>
      <c r="J51" s="42"/>
      <c r="K51" s="28" t="s">
        <v>98</v>
      </c>
      <c r="L51" s="16"/>
      <c r="M51" s="16"/>
      <c r="N51" s="16"/>
      <c r="O51" s="3"/>
      <c r="P51" s="77" t="b">
        <v>1</v>
      </c>
      <c r="Q51" s="77" t="b">
        <v>1</v>
      </c>
      <c r="R51" s="77" t="b">
        <v>1</v>
      </c>
      <c r="S51" s="49">
        <f>IF(P51=TRUE,'Base de données'!B$25,0)</f>
        <v>3.5</v>
      </c>
      <c r="T51" s="49">
        <f>IF(Q51=TRUE,'Base de données'!B$26,0)</f>
        <v>10</v>
      </c>
      <c r="U51" s="49">
        <f>IF(R51=TRUE,'Base de données'!B$27,0)</f>
        <v>8</v>
      </c>
      <c r="V51" s="49">
        <f>IF(A51="",Q41*(S51+T51+U51),A51*S51+A51*T51+A51*U51)</f>
        <v>236.5</v>
      </c>
      <c r="W51" s="3"/>
      <c r="X51" s="3"/>
      <c r="Y51" s="3"/>
      <c r="Z51" s="3"/>
      <c r="AA51" s="3"/>
      <c r="AB51" s="3"/>
      <c r="AC51" s="3"/>
      <c r="AD51" s="3"/>
      <c r="AE51" s="3"/>
      <c r="AF51" s="3"/>
    </row>
    <row r="52" spans="1:32">
      <c r="A52" s="25"/>
      <c r="B52" s="25"/>
      <c r="C52" s="25"/>
      <c r="D52" s="25"/>
      <c r="E52" s="25"/>
      <c r="F52" s="25"/>
      <c r="G52" s="25"/>
      <c r="H52" s="25"/>
      <c r="I52" s="25"/>
      <c r="J52" s="25"/>
      <c r="K52" s="25"/>
      <c r="L52" s="3"/>
      <c r="M52" s="3"/>
      <c r="N52" s="3"/>
      <c r="O52" s="3"/>
      <c r="P52" s="49"/>
      <c r="Q52" s="49"/>
      <c r="R52" s="49"/>
      <c r="S52" s="49"/>
      <c r="T52" s="49"/>
      <c r="U52" s="49"/>
      <c r="V52" s="49"/>
      <c r="W52" s="3"/>
      <c r="X52" s="3"/>
      <c r="Y52" s="3"/>
      <c r="Z52" s="3"/>
      <c r="AA52" s="3"/>
      <c r="AB52" s="3"/>
      <c r="AC52" s="3"/>
      <c r="AD52" s="3"/>
      <c r="AE52" s="3"/>
      <c r="AF52" s="3"/>
    </row>
    <row r="53" spans="1:32">
      <c r="A53" s="27" t="s">
        <v>100</v>
      </c>
      <c r="B53" s="25"/>
      <c r="C53" s="25"/>
      <c r="D53" s="25"/>
      <c r="E53" s="25"/>
      <c r="F53" s="25"/>
      <c r="G53" s="25"/>
      <c r="H53" s="25"/>
      <c r="I53" s="25"/>
      <c r="J53" s="25"/>
      <c r="K53" s="25"/>
      <c r="L53" s="3"/>
      <c r="M53" s="3"/>
      <c r="N53" s="3"/>
      <c r="O53" s="3"/>
      <c r="P53" s="49"/>
      <c r="Q53" s="49"/>
      <c r="R53" s="49"/>
      <c r="S53" s="49"/>
      <c r="T53" s="49"/>
      <c r="U53" s="49"/>
      <c r="V53" s="49"/>
      <c r="W53" s="3"/>
      <c r="X53" s="3"/>
      <c r="Y53" s="3"/>
      <c r="Z53" s="3"/>
      <c r="AA53" s="3"/>
      <c r="AB53" s="3"/>
      <c r="AC53" s="3"/>
      <c r="AD53" s="3"/>
      <c r="AE53" s="3"/>
      <c r="AF53" s="3"/>
    </row>
    <row r="54" spans="1:32" ht="4.5" customHeight="1">
      <c r="A54" s="25"/>
      <c r="B54" s="25"/>
      <c r="C54" s="25"/>
      <c r="D54" s="25"/>
      <c r="E54" s="25"/>
      <c r="F54" s="25"/>
      <c r="G54" s="25"/>
      <c r="H54" s="25"/>
      <c r="I54" s="25"/>
      <c r="J54" s="25"/>
      <c r="K54" s="25"/>
      <c r="L54" s="3"/>
      <c r="M54" s="3"/>
      <c r="N54" s="3"/>
      <c r="O54" s="3"/>
      <c r="P54" s="49"/>
      <c r="Q54" s="49"/>
      <c r="R54" s="49"/>
      <c r="S54" s="49"/>
      <c r="T54" s="49"/>
      <c r="U54" s="49"/>
      <c r="V54" s="49"/>
      <c r="W54" s="3"/>
      <c r="X54" s="3"/>
      <c r="Y54" s="3"/>
      <c r="Z54" s="3"/>
      <c r="AA54" s="3"/>
      <c r="AB54" s="3"/>
      <c r="AC54" s="3"/>
      <c r="AD54" s="3"/>
      <c r="AE54" s="3"/>
      <c r="AF54" s="3"/>
    </row>
    <row r="55" spans="1:32">
      <c r="A55" s="95"/>
      <c r="B55" s="95"/>
      <c r="C55" s="27" t="str">
        <f>IF(A55="",IF(P4&lt;=2," 40 jours"," 16 jours")," jours")</f>
        <v xml:space="preserve"> 16 jours</v>
      </c>
      <c r="D55" s="41"/>
      <c r="E55" s="28" t="s">
        <v>96</v>
      </c>
      <c r="F55" s="28"/>
      <c r="G55" s="42"/>
      <c r="H55" s="28" t="s">
        <v>97</v>
      </c>
      <c r="I55" s="28"/>
      <c r="J55" s="42"/>
      <c r="K55" s="28" t="s">
        <v>98</v>
      </c>
      <c r="L55" s="16"/>
      <c r="M55" s="16"/>
      <c r="N55" s="16"/>
      <c r="O55" s="3"/>
      <c r="P55" s="77" t="b">
        <v>1</v>
      </c>
      <c r="Q55" s="77" t="b">
        <v>1</v>
      </c>
      <c r="R55" s="77" t="b">
        <v>1</v>
      </c>
      <c r="S55" s="49">
        <f>IF(P55=TRUE,'Base de données'!B$25,0)</f>
        <v>3.5</v>
      </c>
      <c r="T55" s="49">
        <f>IF(Q55=TRUE,'Base de données'!B$26,0)</f>
        <v>10</v>
      </c>
      <c r="U55" s="49">
        <f>IF(R55=TRUE,'Base de données'!B$27,0)</f>
        <v>8</v>
      </c>
      <c r="V55" s="49">
        <f>IF(A55="",IF(P4&lt;=2,40*(S55+T55+U55),16*(S55+T55+U55)),A55*S55+A55*T55+A55*U55)</f>
        <v>344</v>
      </c>
      <c r="W55" s="3"/>
      <c r="X55" s="3"/>
      <c r="Y55" s="3"/>
      <c r="Z55" s="3"/>
      <c r="AA55" s="3"/>
      <c r="AB55" s="3"/>
      <c r="AC55" s="3"/>
      <c r="AD55" s="3"/>
      <c r="AE55" s="3"/>
      <c r="AF55" s="3"/>
    </row>
    <row r="56" spans="1:32">
      <c r="A56" s="25"/>
      <c r="B56" s="25"/>
      <c r="C56" s="25"/>
      <c r="D56" s="25"/>
      <c r="E56" s="25"/>
      <c r="F56" s="25"/>
      <c r="G56" s="25"/>
      <c r="H56" s="25"/>
      <c r="I56" s="25"/>
      <c r="J56" s="25"/>
      <c r="K56" s="25"/>
      <c r="L56" s="3"/>
      <c r="M56" s="3"/>
      <c r="N56" s="3"/>
      <c r="O56" s="3"/>
      <c r="P56" s="49"/>
      <c r="Q56" s="49"/>
      <c r="R56" s="49"/>
      <c r="S56" s="49"/>
      <c r="T56" s="49"/>
      <c r="U56" s="49"/>
      <c r="V56" s="49"/>
      <c r="W56" s="3"/>
      <c r="X56" s="3"/>
      <c r="Y56" s="3"/>
      <c r="Z56" s="3"/>
      <c r="AA56" s="3"/>
      <c r="AB56" s="3"/>
      <c r="AC56" s="3"/>
      <c r="AD56" s="3"/>
      <c r="AE56" s="3"/>
      <c r="AF56" s="3"/>
    </row>
    <row r="57" spans="1:32">
      <c r="A57" s="29" t="str">
        <f>IF(P4&lt;=2, "Ne concerne que les troisièmes années", "Cas particulier I (cours blocs, uniquement si l'apprenti loge durant le cours bloc)")</f>
        <v>Cas particulier I (cours blocs, uniquement si l'apprenti loge durant le cours bloc)</v>
      </c>
      <c r="B57" s="25"/>
      <c r="C57" s="25"/>
      <c r="D57" s="25"/>
      <c r="E57" s="25"/>
      <c r="F57" s="25"/>
      <c r="G57" s="25"/>
      <c r="H57" s="25"/>
      <c r="I57" s="25"/>
      <c r="J57" s="25"/>
      <c r="K57" s="25"/>
      <c r="L57" s="3"/>
      <c r="M57" s="3"/>
      <c r="N57" s="3"/>
      <c r="O57" s="3"/>
      <c r="P57" s="49"/>
      <c r="Q57" s="49"/>
      <c r="R57" s="49"/>
      <c r="S57" s="49"/>
      <c r="T57" s="49"/>
      <c r="U57" s="49"/>
      <c r="V57" s="49"/>
      <c r="W57" s="3"/>
      <c r="X57" s="3"/>
      <c r="Y57" s="3"/>
      <c r="Z57" s="3"/>
      <c r="AA57" s="3"/>
      <c r="AB57" s="3"/>
      <c r="AC57" s="3"/>
      <c r="AD57" s="3"/>
      <c r="AE57" s="3"/>
      <c r="AF57" s="3"/>
    </row>
    <row r="58" spans="1:32" ht="4.5" customHeight="1">
      <c r="A58" s="25"/>
      <c r="B58" s="25"/>
      <c r="C58" s="25"/>
      <c r="D58" s="25"/>
      <c r="E58" s="25"/>
      <c r="F58" s="25"/>
      <c r="G58" s="25"/>
      <c r="H58" s="25"/>
      <c r="I58" s="25"/>
      <c r="J58" s="25"/>
      <c r="K58" s="25"/>
      <c r="L58" s="3"/>
      <c r="M58" s="3"/>
      <c r="N58" s="3"/>
      <c r="O58" s="3"/>
      <c r="P58" s="49"/>
      <c r="Q58" s="49"/>
      <c r="R58" s="49"/>
      <c r="S58" s="49"/>
      <c r="T58" s="49"/>
      <c r="U58" s="49"/>
      <c r="V58" s="49"/>
      <c r="W58" s="3"/>
      <c r="X58" s="3"/>
      <c r="Y58" s="3"/>
      <c r="Z58" s="3"/>
      <c r="AA58" s="3"/>
      <c r="AB58" s="3"/>
      <c r="AC58" s="3"/>
      <c r="AD58" s="3"/>
      <c r="AE58" s="3"/>
      <c r="AF58" s="3"/>
    </row>
    <row r="59" spans="1:32">
      <c r="A59" s="95"/>
      <c r="B59" s="95"/>
      <c r="C59" s="27" t="str">
        <f>IF(A59=""," 105 jours"," jours")</f>
        <v xml:space="preserve"> 105 jours</v>
      </c>
      <c r="D59" s="41"/>
      <c r="E59" s="28" t="s">
        <v>96</v>
      </c>
      <c r="F59" s="28"/>
      <c r="G59" s="42"/>
      <c r="H59" s="28" t="s">
        <v>97</v>
      </c>
      <c r="I59" s="28"/>
      <c r="J59" s="42"/>
      <c r="K59" s="28" t="s">
        <v>98</v>
      </c>
      <c r="L59" s="16"/>
      <c r="M59" s="16"/>
      <c r="N59" s="16"/>
      <c r="O59" s="3"/>
      <c r="P59" s="77" t="b">
        <v>0</v>
      </c>
      <c r="Q59" s="77" t="b">
        <v>0</v>
      </c>
      <c r="R59" s="77" t="b">
        <v>0</v>
      </c>
      <c r="S59" s="49">
        <f>IF(P59=TRUE,'Base de données'!B$25,0)</f>
        <v>0</v>
      </c>
      <c r="T59" s="49">
        <f>IF(Q59=TRUE,'Base de données'!B$26,0)</f>
        <v>0</v>
      </c>
      <c r="U59" s="49">
        <f>IF(R59=TRUE,'Base de données'!B$27,0)</f>
        <v>0</v>
      </c>
      <c r="V59" s="49">
        <f>IF(P4&lt;=3,0,IF(A59="",105*(S59+T59+U59),A59*S59+A59*T59+A59*U59))</f>
        <v>0</v>
      </c>
      <c r="W59" s="3"/>
      <c r="X59" s="3"/>
      <c r="Y59" s="3"/>
      <c r="Z59" s="3"/>
      <c r="AA59" s="3"/>
      <c r="AB59" s="3"/>
      <c r="AC59" s="3"/>
      <c r="AD59" s="3"/>
      <c r="AE59" s="3"/>
      <c r="AF59" s="3"/>
    </row>
    <row r="60" spans="1:32">
      <c r="A60" s="25"/>
      <c r="B60" s="25"/>
      <c r="C60" s="25"/>
      <c r="D60" s="25"/>
      <c r="E60" s="25"/>
      <c r="F60" s="25"/>
      <c r="G60" s="25"/>
      <c r="H60" s="25"/>
      <c r="I60" s="25"/>
      <c r="J60" s="25"/>
      <c r="K60" s="25"/>
      <c r="L60" s="3"/>
      <c r="M60" s="3"/>
      <c r="N60" s="3"/>
      <c r="O60" s="3"/>
      <c r="P60" s="49"/>
      <c r="Q60" s="49"/>
      <c r="R60" s="49"/>
      <c r="S60" s="49"/>
      <c r="T60" s="49"/>
      <c r="U60" s="49"/>
      <c r="V60" s="49"/>
      <c r="W60" s="3"/>
      <c r="X60" s="3"/>
      <c r="Y60" s="3"/>
      <c r="Z60" s="3"/>
      <c r="AA60" s="3"/>
      <c r="AB60" s="3"/>
      <c r="AC60" s="3"/>
      <c r="AD60" s="3"/>
      <c r="AE60" s="3"/>
      <c r="AF60" s="3"/>
    </row>
    <row r="61" spans="1:32">
      <c r="A61" s="29" t="str">
        <f>IF(P4&lt;=2,"Ne concerne que les troisièmes années","Cas particulier II (cours blocs, uniquement si l'apprenti travaille 1 WE par mois)")</f>
        <v>Cas particulier II (cours blocs, uniquement si l'apprenti travaille 1 WE par mois)</v>
      </c>
      <c r="B61" s="25"/>
      <c r="C61" s="25"/>
      <c r="D61" s="25"/>
      <c r="E61" s="25"/>
      <c r="F61" s="25"/>
      <c r="G61" s="25"/>
      <c r="H61" s="25"/>
      <c r="I61" s="25"/>
      <c r="J61" s="25"/>
      <c r="K61" s="25"/>
      <c r="L61" s="3"/>
      <c r="M61" s="3"/>
      <c r="N61" s="3"/>
      <c r="O61" s="3"/>
      <c r="P61" s="49"/>
      <c r="Q61" s="49"/>
      <c r="R61" s="49"/>
      <c r="S61" s="49"/>
      <c r="T61" s="49"/>
      <c r="U61" s="49"/>
      <c r="V61" s="49"/>
      <c r="W61" s="3"/>
      <c r="X61" s="3"/>
      <c r="Y61" s="3"/>
      <c r="Z61" s="3"/>
      <c r="AA61" s="3"/>
      <c r="AB61" s="3"/>
      <c r="AC61" s="3"/>
      <c r="AD61" s="3"/>
      <c r="AE61" s="3"/>
      <c r="AF61" s="3"/>
    </row>
    <row r="62" spans="1:32" ht="4.5" customHeight="1">
      <c r="A62" s="25"/>
      <c r="B62" s="25"/>
      <c r="C62" s="25"/>
      <c r="D62" s="25"/>
      <c r="E62" s="25"/>
      <c r="F62" s="25"/>
      <c r="G62" s="25"/>
      <c r="H62" s="25"/>
      <c r="I62" s="25"/>
      <c r="J62" s="25"/>
      <c r="K62" s="25"/>
      <c r="L62" s="3"/>
      <c r="M62" s="3"/>
      <c r="N62" s="3"/>
      <c r="O62" s="3"/>
      <c r="P62" s="49"/>
      <c r="Q62" s="49"/>
      <c r="R62" s="49"/>
      <c r="S62" s="49"/>
      <c r="T62" s="49"/>
      <c r="U62" s="49"/>
      <c r="V62" s="49"/>
      <c r="W62" s="3"/>
      <c r="X62" s="3"/>
      <c r="Y62" s="3"/>
      <c r="Z62" s="3"/>
      <c r="AA62" s="3"/>
      <c r="AB62" s="3"/>
      <c r="AC62" s="3"/>
      <c r="AD62" s="3"/>
      <c r="AE62" s="3"/>
      <c r="AF62" s="3"/>
    </row>
    <row r="63" spans="1:32">
      <c r="A63" s="95"/>
      <c r="B63" s="95"/>
      <c r="C63" s="27" t="str">
        <f>IF(A63=""," 10 jours"," jours")</f>
        <v xml:space="preserve"> 10 jours</v>
      </c>
      <c r="D63" s="41"/>
      <c r="E63" s="28" t="s">
        <v>96</v>
      </c>
      <c r="F63" s="28"/>
      <c r="G63" s="42"/>
      <c r="H63" s="28" t="s">
        <v>97</v>
      </c>
      <c r="I63" s="28"/>
      <c r="J63" s="42"/>
      <c r="K63" s="28" t="s">
        <v>98</v>
      </c>
      <c r="L63" s="16"/>
      <c r="M63" s="16"/>
      <c r="N63" s="16"/>
      <c r="O63" s="3"/>
      <c r="P63" s="77" t="b">
        <v>1</v>
      </c>
      <c r="Q63" s="77" t="b">
        <v>1</v>
      </c>
      <c r="R63" s="77" t="b">
        <v>1</v>
      </c>
      <c r="S63" s="49">
        <f>IF(P63=TRUE,'Base de données'!B$25,0)</f>
        <v>3.5</v>
      </c>
      <c r="T63" s="49">
        <f>IF(Q63=TRUE,'Base de données'!B$26,0)</f>
        <v>10</v>
      </c>
      <c r="U63" s="49">
        <f>IF(R63=TRUE,'Base de données'!B$27,0)</f>
        <v>8</v>
      </c>
      <c r="V63" s="49">
        <f>IF(P4&lt;=3,0,IF(A63="",10*(S63+T63+U63),A63*S63+A63*T63+A63*U63))</f>
        <v>215</v>
      </c>
      <c r="W63" s="3"/>
      <c r="X63" s="3"/>
      <c r="Y63" s="3"/>
      <c r="Z63" s="3"/>
      <c r="AA63" s="3"/>
      <c r="AB63" s="3"/>
      <c r="AC63" s="3"/>
      <c r="AD63" s="3"/>
      <c r="AE63" s="3"/>
      <c r="AF63" s="3"/>
    </row>
    <row r="64" spans="1:32">
      <c r="A64" s="25"/>
      <c r="B64" s="25"/>
      <c r="C64" s="25"/>
      <c r="D64" s="25"/>
      <c r="E64" s="25"/>
      <c r="F64" s="25"/>
      <c r="G64" s="25"/>
      <c r="H64" s="25"/>
      <c r="I64" s="25"/>
      <c r="J64" s="25"/>
      <c r="K64" s="25"/>
      <c r="L64" s="3"/>
      <c r="M64" s="3"/>
      <c r="N64" s="3"/>
      <c r="O64" s="3"/>
      <c r="P64" s="49"/>
      <c r="Q64" s="49"/>
      <c r="R64" s="49"/>
      <c r="S64" s="49"/>
      <c r="T64" s="49"/>
      <c r="U64" s="49"/>
      <c r="V64" s="49">
        <f>IF(P4&lt;=3,SUM(V43:V58),IF(Q37=1,SUM(V43:V58)-V63,SUM(V43:V59)))</f>
        <v>1569.5</v>
      </c>
      <c r="W64" s="3"/>
      <c r="X64" s="3"/>
      <c r="Y64" s="3"/>
      <c r="Z64" s="3"/>
      <c r="AA64" s="3"/>
      <c r="AB64" s="3"/>
      <c r="AC64" s="3"/>
      <c r="AD64" s="3"/>
      <c r="AE64" s="3"/>
      <c r="AF64" s="3"/>
    </row>
    <row r="65" spans="1:32">
      <c r="A65" s="30" t="s">
        <v>101</v>
      </c>
      <c r="B65" s="26"/>
      <c r="C65" s="26"/>
      <c r="D65" s="26"/>
      <c r="E65" s="26"/>
      <c r="F65" s="26"/>
      <c r="G65" s="26"/>
      <c r="H65" s="26"/>
      <c r="I65" s="26"/>
      <c r="J65" s="26"/>
      <c r="K65" s="26"/>
      <c r="L65" s="3"/>
      <c r="M65" s="3"/>
      <c r="N65" s="3"/>
      <c r="O65" s="3"/>
      <c r="P65" s="49"/>
      <c r="Q65" s="49"/>
      <c r="R65" s="49"/>
      <c r="S65" s="49"/>
      <c r="T65" s="49"/>
      <c r="U65" s="49"/>
      <c r="V65" s="49"/>
      <c r="W65" s="3"/>
      <c r="X65" s="3"/>
      <c r="Y65" s="3"/>
      <c r="Z65" s="3"/>
      <c r="AA65" s="3"/>
      <c r="AB65" s="3"/>
      <c r="AC65" s="3"/>
      <c r="AD65" s="3"/>
      <c r="AE65" s="3"/>
      <c r="AF65" s="3"/>
    </row>
    <row r="66" spans="1:32">
      <c r="A66" s="26"/>
      <c r="B66" s="26"/>
      <c r="C66" s="26"/>
      <c r="D66" s="26"/>
      <c r="E66" s="26"/>
      <c r="F66" s="26"/>
      <c r="G66" s="26"/>
      <c r="H66" s="26"/>
      <c r="I66" s="26"/>
      <c r="J66" s="26"/>
      <c r="K66" s="26"/>
      <c r="L66" s="3"/>
      <c r="M66" s="3"/>
      <c r="N66" s="3"/>
      <c r="O66" s="3"/>
      <c r="P66" s="49"/>
      <c r="Q66" s="49"/>
      <c r="R66" s="49"/>
      <c r="S66" s="49"/>
      <c r="T66" s="49"/>
      <c r="U66" s="49"/>
      <c r="V66" s="49"/>
      <c r="W66" s="3"/>
      <c r="X66" s="3"/>
      <c r="Y66" s="3"/>
      <c r="Z66" s="3"/>
      <c r="AA66" s="3"/>
      <c r="AB66" s="3"/>
      <c r="AC66" s="3"/>
      <c r="AD66" s="3"/>
      <c r="AE66" s="3"/>
      <c r="AF66" s="3"/>
    </row>
    <row r="67" spans="1:32">
      <c r="A67" s="95"/>
      <c r="B67" s="95"/>
      <c r="C67" s="30" t="s">
        <v>102</v>
      </c>
      <c r="D67" s="44"/>
      <c r="E67" s="31" t="s">
        <v>96</v>
      </c>
      <c r="F67" s="31"/>
      <c r="G67" s="43"/>
      <c r="H67" s="31" t="s">
        <v>97</v>
      </c>
      <c r="I67" s="31"/>
      <c r="J67" s="43"/>
      <c r="K67" s="31" t="s">
        <v>98</v>
      </c>
      <c r="L67" s="3"/>
      <c r="M67" s="3"/>
      <c r="N67" s="3"/>
      <c r="O67" s="3"/>
      <c r="P67" s="77" t="b">
        <v>1</v>
      </c>
      <c r="Q67" s="77" t="b">
        <v>1</v>
      </c>
      <c r="R67" s="77" t="b">
        <v>1</v>
      </c>
      <c r="S67" s="49">
        <f>IF(P67=TRUE,'Base de données'!B$25,0)</f>
        <v>3.5</v>
      </c>
      <c r="T67" s="49">
        <f>IF(Q67=TRUE,'Base de données'!B$26,0)</f>
        <v>10</v>
      </c>
      <c r="U67" s="49">
        <f>IF(R67=TRUE,'Base de données'!B$27,0)</f>
        <v>8</v>
      </c>
      <c r="V67" s="49">
        <f t="shared" ref="V67:V73" si="0">A67*S67+A67*T67+A67*U67</f>
        <v>0</v>
      </c>
      <c r="W67" s="3"/>
      <c r="X67" s="3"/>
      <c r="Y67" s="3"/>
      <c r="Z67" s="3"/>
      <c r="AA67" s="3"/>
      <c r="AB67" s="3"/>
      <c r="AC67" s="3"/>
      <c r="AD67" s="3"/>
      <c r="AE67" s="3"/>
      <c r="AF67" s="3"/>
    </row>
    <row r="68" spans="1:32">
      <c r="A68" s="95"/>
      <c r="B68" s="95"/>
      <c r="C68" s="30" t="s">
        <v>103</v>
      </c>
      <c r="D68" s="44"/>
      <c r="E68" s="31" t="s">
        <v>96</v>
      </c>
      <c r="F68" s="31"/>
      <c r="G68" s="43"/>
      <c r="H68" s="31" t="s">
        <v>97</v>
      </c>
      <c r="I68" s="31"/>
      <c r="J68" s="43"/>
      <c r="K68" s="31" t="s">
        <v>98</v>
      </c>
      <c r="L68" s="3"/>
      <c r="M68" s="3"/>
      <c r="N68" s="3"/>
      <c r="O68" s="3"/>
      <c r="P68" s="77" t="b">
        <v>1</v>
      </c>
      <c r="Q68" s="77" t="b">
        <v>1</v>
      </c>
      <c r="R68" s="77" t="b">
        <v>1</v>
      </c>
      <c r="S68" s="49">
        <f>IF(P68=TRUE,'Base de données'!B$25,0)</f>
        <v>3.5</v>
      </c>
      <c r="T68" s="49">
        <f>IF(Q68=TRUE,'Base de données'!B$26,0)</f>
        <v>10</v>
      </c>
      <c r="U68" s="49">
        <f>IF(R68=TRUE,'Base de données'!B$27,0)</f>
        <v>8</v>
      </c>
      <c r="V68" s="49">
        <f t="shared" si="0"/>
        <v>0</v>
      </c>
      <c r="W68" s="3"/>
      <c r="X68" s="3"/>
      <c r="Y68" s="3"/>
      <c r="Z68" s="3"/>
      <c r="AA68" s="3"/>
      <c r="AB68" s="3"/>
      <c r="AC68" s="3"/>
      <c r="AD68" s="3"/>
      <c r="AE68" s="3"/>
      <c r="AF68" s="3"/>
    </row>
    <row r="69" spans="1:32">
      <c r="A69" s="95"/>
      <c r="B69" s="95"/>
      <c r="C69" s="30" t="s">
        <v>104</v>
      </c>
      <c r="D69" s="44"/>
      <c r="E69" s="31" t="s">
        <v>96</v>
      </c>
      <c r="F69" s="31"/>
      <c r="G69" s="43"/>
      <c r="H69" s="31" t="s">
        <v>97</v>
      </c>
      <c r="I69" s="31"/>
      <c r="J69" s="43"/>
      <c r="K69" s="31" t="s">
        <v>98</v>
      </c>
      <c r="L69" s="3"/>
      <c r="M69" s="3"/>
      <c r="N69" s="3"/>
      <c r="O69" s="3"/>
      <c r="P69" s="77" t="b">
        <v>1</v>
      </c>
      <c r="Q69" s="77" t="b">
        <v>1</v>
      </c>
      <c r="R69" s="77" t="b">
        <v>1</v>
      </c>
      <c r="S69" s="49">
        <f>IF(P69=TRUE,'Base de données'!B$25,0)</f>
        <v>3.5</v>
      </c>
      <c r="T69" s="49">
        <f>IF(Q69=TRUE,'Base de données'!B$26,0)</f>
        <v>10</v>
      </c>
      <c r="U69" s="49">
        <f>IF(R69=TRUE,'Base de données'!B$27,0)</f>
        <v>8</v>
      </c>
      <c r="V69" s="49">
        <f t="shared" si="0"/>
        <v>0</v>
      </c>
      <c r="W69" s="3"/>
      <c r="X69" s="3"/>
      <c r="Y69" s="3"/>
      <c r="Z69" s="3"/>
      <c r="AA69" s="3"/>
      <c r="AB69" s="3"/>
      <c r="AC69" s="3"/>
      <c r="AD69" s="3"/>
      <c r="AE69" s="3"/>
      <c r="AF69" s="3"/>
    </row>
    <row r="70" spans="1:32">
      <c r="A70" s="95"/>
      <c r="B70" s="95"/>
      <c r="C70" s="30" t="s">
        <v>105</v>
      </c>
      <c r="D70" s="44"/>
      <c r="E70" s="31" t="s">
        <v>96</v>
      </c>
      <c r="F70" s="31"/>
      <c r="G70" s="43"/>
      <c r="H70" s="31" t="s">
        <v>97</v>
      </c>
      <c r="I70" s="31"/>
      <c r="J70" s="43"/>
      <c r="K70" s="31" t="s">
        <v>98</v>
      </c>
      <c r="L70" s="3"/>
      <c r="M70" s="3"/>
      <c r="N70" s="3"/>
      <c r="O70" s="3"/>
      <c r="P70" s="77" t="b">
        <v>1</v>
      </c>
      <c r="Q70" s="77" t="b">
        <v>1</v>
      </c>
      <c r="R70" s="77" t="b">
        <v>1</v>
      </c>
      <c r="S70" s="49">
        <f>IF(P70=TRUE,'Base de données'!B$25,0)</f>
        <v>3.5</v>
      </c>
      <c r="T70" s="49">
        <f>IF(Q70=TRUE,'Base de données'!B$26,0)</f>
        <v>10</v>
      </c>
      <c r="U70" s="49">
        <f>IF(R70=TRUE,'Base de données'!B$27,0)</f>
        <v>8</v>
      </c>
      <c r="V70" s="49">
        <f t="shared" si="0"/>
        <v>0</v>
      </c>
      <c r="W70" s="3"/>
      <c r="X70" s="3"/>
      <c r="Y70" s="3"/>
      <c r="Z70" s="3"/>
      <c r="AA70" s="3"/>
      <c r="AB70" s="3"/>
      <c r="AC70" s="3"/>
      <c r="AD70" s="3"/>
      <c r="AE70" s="3"/>
      <c r="AF70" s="3"/>
    </row>
    <row r="71" spans="1:32">
      <c r="A71" s="95"/>
      <c r="B71" s="95"/>
      <c r="C71" s="30" t="s">
        <v>106</v>
      </c>
      <c r="D71" s="44"/>
      <c r="E71" s="31" t="s">
        <v>96</v>
      </c>
      <c r="F71" s="31"/>
      <c r="G71" s="43"/>
      <c r="H71" s="31" t="s">
        <v>97</v>
      </c>
      <c r="I71" s="31"/>
      <c r="J71" s="43"/>
      <c r="K71" s="31" t="s">
        <v>98</v>
      </c>
      <c r="L71" s="3"/>
      <c r="M71" s="3"/>
      <c r="N71" s="3"/>
      <c r="O71" s="3"/>
      <c r="P71" s="77" t="b">
        <v>1</v>
      </c>
      <c r="Q71" s="77" t="b">
        <v>1</v>
      </c>
      <c r="R71" s="77" t="b">
        <v>1</v>
      </c>
      <c r="S71" s="49">
        <f>IF(P71=TRUE,'Base de données'!B$25,0)</f>
        <v>3.5</v>
      </c>
      <c r="T71" s="49">
        <f>IF(Q71=TRUE,'Base de données'!B$26,0)</f>
        <v>10</v>
      </c>
      <c r="U71" s="49">
        <f>IF(R71=TRUE,'Base de données'!B$27,0)</f>
        <v>8</v>
      </c>
      <c r="V71" s="49">
        <f t="shared" si="0"/>
        <v>0</v>
      </c>
      <c r="W71" s="3"/>
      <c r="X71" s="3"/>
      <c r="Y71" s="3"/>
      <c r="Z71" s="3"/>
      <c r="AA71" s="3"/>
      <c r="AB71" s="3"/>
      <c r="AC71" s="3"/>
      <c r="AD71" s="3"/>
      <c r="AE71" s="3"/>
      <c r="AF71" s="3"/>
    </row>
    <row r="72" spans="1:32">
      <c r="A72" s="95"/>
      <c r="B72" s="95"/>
      <c r="C72" s="30" t="s">
        <v>107</v>
      </c>
      <c r="D72" s="44"/>
      <c r="E72" s="31" t="s">
        <v>96</v>
      </c>
      <c r="F72" s="31"/>
      <c r="G72" s="43"/>
      <c r="H72" s="31" t="s">
        <v>97</v>
      </c>
      <c r="I72" s="31"/>
      <c r="J72" s="43"/>
      <c r="K72" s="31" t="s">
        <v>98</v>
      </c>
      <c r="L72" s="3"/>
      <c r="M72" s="3"/>
      <c r="N72" s="3"/>
      <c r="O72" s="3"/>
      <c r="P72" s="77" t="b">
        <v>1</v>
      </c>
      <c r="Q72" s="77" t="b">
        <v>1</v>
      </c>
      <c r="R72" s="77" t="b">
        <v>1</v>
      </c>
      <c r="S72" s="49">
        <f>IF(P72=TRUE,'Base de données'!B$25,0)</f>
        <v>3.5</v>
      </c>
      <c r="T72" s="49">
        <f>IF(Q72=TRUE,'Base de données'!B$26,0)</f>
        <v>10</v>
      </c>
      <c r="U72" s="49">
        <f>IF(R72=TRUE,'Base de données'!B$27,0)</f>
        <v>8</v>
      </c>
      <c r="V72" s="49">
        <f t="shared" si="0"/>
        <v>0</v>
      </c>
      <c r="W72" s="3"/>
      <c r="X72" s="3"/>
      <c r="Y72" s="3"/>
      <c r="Z72" s="3"/>
      <c r="AA72" s="3"/>
      <c r="AB72" s="3"/>
      <c r="AC72" s="3"/>
      <c r="AD72" s="3"/>
      <c r="AE72" s="3"/>
      <c r="AF72" s="3"/>
    </row>
    <row r="73" spans="1:32">
      <c r="A73" s="95"/>
      <c r="B73" s="95"/>
      <c r="C73" s="30" t="s">
        <v>108</v>
      </c>
      <c r="D73" s="44"/>
      <c r="E73" s="31" t="s">
        <v>96</v>
      </c>
      <c r="F73" s="31"/>
      <c r="G73" s="43"/>
      <c r="H73" s="31" t="s">
        <v>97</v>
      </c>
      <c r="I73" s="31"/>
      <c r="J73" s="43"/>
      <c r="K73" s="31" t="s">
        <v>98</v>
      </c>
      <c r="L73" s="3"/>
      <c r="M73" s="3"/>
      <c r="N73" s="3"/>
      <c r="O73" s="3"/>
      <c r="P73" s="77" t="b">
        <v>1</v>
      </c>
      <c r="Q73" s="77" t="b">
        <v>1</v>
      </c>
      <c r="R73" s="77" t="b">
        <v>1</v>
      </c>
      <c r="S73" s="49">
        <f>IF(P73=TRUE,'Base de données'!B$25,0)</f>
        <v>3.5</v>
      </c>
      <c r="T73" s="49">
        <f>IF(Q73=TRUE,'Base de données'!B$26,0)</f>
        <v>10</v>
      </c>
      <c r="U73" s="49">
        <f>IF(R73=TRUE,'Base de données'!B$27,0)</f>
        <v>8</v>
      </c>
      <c r="V73" s="49">
        <f t="shared" si="0"/>
        <v>0</v>
      </c>
      <c r="W73" s="3"/>
      <c r="X73" s="3"/>
      <c r="Y73" s="3"/>
      <c r="Z73" s="3"/>
      <c r="AA73" s="3"/>
      <c r="AB73" s="3"/>
      <c r="AC73" s="3"/>
      <c r="AD73" s="3"/>
      <c r="AE73" s="3"/>
      <c r="AF73" s="3"/>
    </row>
    <row r="74" spans="1:32" ht="3.75" customHeight="1">
      <c r="A74" s="26"/>
      <c r="B74" s="26"/>
      <c r="C74" s="26"/>
      <c r="D74" s="26"/>
      <c r="E74" s="26"/>
      <c r="F74" s="26"/>
      <c r="G74" s="26"/>
      <c r="H74" s="26"/>
      <c r="I74" s="26"/>
      <c r="J74" s="26"/>
      <c r="K74" s="26"/>
      <c r="L74" s="3"/>
      <c r="M74" s="3"/>
      <c r="N74" s="3"/>
      <c r="O74" s="3"/>
      <c r="P74" s="49"/>
      <c r="Q74" s="49"/>
      <c r="R74" s="49"/>
      <c r="S74" s="49"/>
      <c r="T74" s="49"/>
      <c r="U74" s="49"/>
      <c r="V74" s="49"/>
      <c r="W74" s="3"/>
      <c r="X74" s="3"/>
      <c r="Y74" s="3"/>
      <c r="Z74" s="3"/>
      <c r="AA74" s="3"/>
      <c r="AB74" s="3"/>
      <c r="AC74" s="3"/>
      <c r="AD74" s="3"/>
      <c r="AE74" s="3"/>
      <c r="AF74" s="3"/>
    </row>
    <row r="75" spans="1:32">
      <c r="A75" s="95"/>
      <c r="B75" s="95"/>
      <c r="C75" s="30" t="s">
        <v>109</v>
      </c>
      <c r="D75" s="44"/>
      <c r="E75" s="31"/>
      <c r="F75" s="31"/>
      <c r="G75" s="43"/>
      <c r="H75" s="31"/>
      <c r="I75" s="31"/>
      <c r="J75" s="43"/>
      <c r="K75" s="31"/>
      <c r="L75" s="3"/>
      <c r="M75" s="3"/>
      <c r="N75" s="3"/>
      <c r="O75" s="3"/>
      <c r="P75" s="49"/>
      <c r="Q75" s="49"/>
      <c r="R75" s="49"/>
      <c r="S75" s="49"/>
      <c r="T75" s="49"/>
      <c r="U75" s="49"/>
      <c r="V75" s="49">
        <f>A75*'Base de données'!B28</f>
        <v>0</v>
      </c>
      <c r="W75" s="3"/>
      <c r="X75" s="3"/>
      <c r="Y75" s="3"/>
      <c r="Z75" s="3"/>
      <c r="AA75" s="3"/>
      <c r="AB75" s="3"/>
      <c r="AC75" s="3"/>
      <c r="AD75" s="3"/>
      <c r="AE75" s="3"/>
      <c r="AF75" s="3"/>
    </row>
    <row r="76" spans="1:32">
      <c r="A76" s="26"/>
      <c r="B76" s="26"/>
      <c r="C76" s="26"/>
      <c r="D76" s="26"/>
      <c r="E76" s="26"/>
      <c r="F76" s="26"/>
      <c r="G76" s="26"/>
      <c r="H76" s="26"/>
      <c r="I76" s="26"/>
      <c r="J76" s="26"/>
      <c r="K76" s="26"/>
      <c r="L76" s="3"/>
      <c r="M76" s="3"/>
      <c r="N76" s="3"/>
      <c r="O76" s="3"/>
      <c r="P76" s="49"/>
      <c r="Q76" s="49"/>
      <c r="R76" s="49"/>
      <c r="S76" s="49"/>
      <c r="T76" s="49"/>
      <c r="U76" s="49"/>
      <c r="V76" s="49"/>
      <c r="W76" s="3"/>
      <c r="X76" s="3"/>
      <c r="Y76" s="3"/>
      <c r="Z76" s="3"/>
      <c r="AA76" s="3"/>
      <c r="AB76" s="3"/>
      <c r="AC76" s="3"/>
      <c r="AD76" s="3"/>
      <c r="AE76" s="3"/>
      <c r="AF76" s="3"/>
    </row>
    <row r="77" spans="1:32">
      <c r="A77" s="3"/>
      <c r="B77" s="3"/>
      <c r="C77" s="3"/>
      <c r="D77" s="3"/>
      <c r="E77" s="3"/>
      <c r="F77" s="3"/>
      <c r="G77" s="3"/>
      <c r="H77" s="3"/>
      <c r="I77" s="3"/>
      <c r="J77" s="3"/>
      <c r="K77" s="3"/>
      <c r="L77" s="3"/>
      <c r="M77" s="3"/>
      <c r="N77" s="3"/>
      <c r="O77" s="3"/>
      <c r="P77" s="49"/>
      <c r="Q77" s="49"/>
      <c r="R77" s="49"/>
      <c r="S77" s="49"/>
      <c r="T77" s="49"/>
      <c r="U77" s="49"/>
      <c r="V77" s="49"/>
      <c r="W77" s="3"/>
      <c r="X77" s="3"/>
      <c r="Y77" s="3"/>
      <c r="Z77" s="3"/>
      <c r="AA77" s="3"/>
      <c r="AB77" s="3"/>
      <c r="AC77" s="3"/>
      <c r="AD77" s="3"/>
      <c r="AE77" s="3"/>
      <c r="AF77" s="3"/>
    </row>
    <row r="78" spans="1:32">
      <c r="A78" s="3"/>
      <c r="B78" s="3"/>
      <c r="C78" s="3"/>
      <c r="D78" s="3"/>
      <c r="E78" s="3"/>
      <c r="F78" s="3"/>
      <c r="G78" s="3"/>
      <c r="H78" s="3"/>
      <c r="I78" s="3"/>
      <c r="J78" s="3"/>
      <c r="K78" s="3"/>
      <c r="L78" s="3"/>
      <c r="M78" s="3"/>
      <c r="N78" s="3"/>
      <c r="O78" s="3"/>
      <c r="P78" s="49"/>
      <c r="Q78" s="49"/>
      <c r="R78" s="49"/>
      <c r="S78" s="49"/>
      <c r="T78" s="49"/>
      <c r="U78" s="49"/>
      <c r="V78" s="49"/>
      <c r="W78" s="3"/>
      <c r="X78" s="3"/>
      <c r="Y78" s="3"/>
      <c r="Z78" s="3"/>
      <c r="AA78" s="3"/>
      <c r="AB78" s="3"/>
      <c r="AC78" s="3"/>
      <c r="AD78" s="3"/>
      <c r="AE78" s="3"/>
      <c r="AF78" s="3"/>
    </row>
    <row r="79" spans="1:32">
      <c r="A79" s="3"/>
      <c r="B79" s="3"/>
      <c r="C79" s="3"/>
      <c r="D79" s="3"/>
      <c r="E79" s="3"/>
      <c r="F79" s="3"/>
      <c r="G79" s="3"/>
      <c r="H79" s="3"/>
      <c r="I79" s="3"/>
      <c r="J79" s="3"/>
      <c r="K79" s="3"/>
      <c r="L79" s="3"/>
      <c r="M79" s="3"/>
      <c r="N79" s="3"/>
      <c r="O79" s="3"/>
      <c r="P79" s="49"/>
      <c r="Q79" s="49"/>
      <c r="R79" s="49"/>
      <c r="S79" s="49"/>
      <c r="T79" s="49"/>
      <c r="U79" s="49"/>
      <c r="V79" s="49"/>
      <c r="W79" s="3"/>
      <c r="X79" s="3"/>
      <c r="Y79" s="3"/>
      <c r="Z79" s="3"/>
      <c r="AA79" s="3"/>
      <c r="AB79" s="3"/>
      <c r="AC79" s="3"/>
      <c r="AD79" s="3"/>
      <c r="AE79" s="3"/>
      <c r="AF79" s="3"/>
    </row>
    <row r="80" spans="1:32">
      <c r="A80" s="3"/>
      <c r="B80" s="3"/>
      <c r="C80" s="3"/>
      <c r="D80" s="3"/>
      <c r="E80" s="3"/>
      <c r="F80" s="3"/>
      <c r="G80" s="3"/>
      <c r="H80" s="3"/>
      <c r="I80" s="3"/>
      <c r="J80" s="3"/>
      <c r="K80" s="3"/>
      <c r="L80" s="3"/>
      <c r="M80" s="3"/>
      <c r="N80" s="3"/>
      <c r="O80" s="3"/>
      <c r="P80" s="49"/>
      <c r="Q80" s="49"/>
      <c r="R80" s="49"/>
      <c r="S80" s="49"/>
      <c r="T80" s="49"/>
      <c r="U80" s="49"/>
      <c r="V80" s="49"/>
      <c r="W80" s="3"/>
      <c r="X80" s="3"/>
      <c r="Y80" s="3"/>
      <c r="Z80" s="3"/>
      <c r="AA80" s="3"/>
      <c r="AB80" s="3"/>
      <c r="AC80" s="3"/>
      <c r="AD80" s="3"/>
      <c r="AE80" s="3"/>
      <c r="AF80" s="3"/>
    </row>
    <row r="81" spans="1:32">
      <c r="A81" s="3"/>
      <c r="B81" s="3"/>
      <c r="C81" s="3"/>
      <c r="D81" s="3"/>
      <c r="E81" s="3"/>
      <c r="F81" s="3"/>
      <c r="G81" s="3"/>
      <c r="H81" s="3"/>
      <c r="I81" s="3"/>
      <c r="J81" s="3"/>
      <c r="K81" s="3"/>
      <c r="L81" s="3"/>
      <c r="M81" s="3"/>
      <c r="N81" s="3"/>
      <c r="O81" s="3"/>
      <c r="P81" s="49"/>
      <c r="Q81" s="49"/>
      <c r="R81" s="49"/>
      <c r="S81" s="49"/>
      <c r="T81" s="49"/>
      <c r="U81" s="49"/>
      <c r="V81" s="49"/>
      <c r="W81" s="3"/>
      <c r="X81" s="3"/>
      <c r="Y81" s="3"/>
      <c r="Z81" s="3"/>
      <c r="AA81" s="3"/>
      <c r="AB81" s="3"/>
      <c r="AC81" s="3"/>
      <c r="AD81" s="3"/>
      <c r="AE81" s="3"/>
      <c r="AF81" s="3"/>
    </row>
    <row r="82" spans="1:32">
      <c r="A82" s="3"/>
      <c r="B82" s="3"/>
      <c r="C82" s="3"/>
      <c r="D82" s="3"/>
      <c r="E82" s="3"/>
      <c r="F82" s="3"/>
      <c r="G82" s="3"/>
      <c r="H82" s="3"/>
      <c r="I82" s="3"/>
      <c r="J82" s="3"/>
      <c r="K82" s="3"/>
      <c r="L82" s="3"/>
      <c r="M82" s="3"/>
      <c r="N82" s="3"/>
      <c r="O82" s="3"/>
      <c r="P82" s="49"/>
      <c r="Q82" s="49"/>
      <c r="R82" s="49"/>
      <c r="S82" s="49"/>
      <c r="T82" s="49"/>
      <c r="U82" s="49"/>
      <c r="V82" s="49"/>
      <c r="W82" s="3"/>
      <c r="X82" s="3"/>
      <c r="Y82" s="3"/>
      <c r="Z82" s="3"/>
      <c r="AA82" s="3"/>
      <c r="AB82" s="3"/>
      <c r="AC82" s="3"/>
      <c r="AD82" s="3"/>
      <c r="AE82" s="3"/>
      <c r="AF82" s="3"/>
    </row>
    <row r="83" spans="1:32">
      <c r="A83" s="3"/>
      <c r="B83" s="3"/>
      <c r="C83" s="3"/>
      <c r="D83" s="3"/>
      <c r="E83" s="3"/>
      <c r="F83" s="3"/>
      <c r="G83" s="3"/>
      <c r="H83" s="3"/>
      <c r="I83" s="3"/>
      <c r="J83" s="3"/>
      <c r="K83" s="3"/>
      <c r="L83" s="3"/>
      <c r="M83" s="3"/>
      <c r="N83" s="3"/>
      <c r="O83" s="3"/>
      <c r="P83" s="49"/>
      <c r="Q83" s="49"/>
      <c r="R83" s="49"/>
      <c r="S83" s="49"/>
      <c r="T83" s="49"/>
      <c r="U83" s="49"/>
      <c r="V83" s="49"/>
      <c r="W83" s="3"/>
      <c r="X83" s="3"/>
      <c r="Y83" s="3"/>
      <c r="Z83" s="3"/>
      <c r="AA83" s="3"/>
      <c r="AB83" s="3"/>
      <c r="AC83" s="3"/>
      <c r="AD83" s="3"/>
      <c r="AE83" s="3"/>
      <c r="AF83" s="3"/>
    </row>
    <row r="84" spans="1:32">
      <c r="A84" s="3"/>
      <c r="B84" s="3"/>
      <c r="C84" s="3"/>
      <c r="D84" s="3"/>
      <c r="E84" s="3"/>
      <c r="F84" s="3"/>
      <c r="G84" s="3"/>
      <c r="H84" s="3"/>
      <c r="I84" s="3"/>
      <c r="J84" s="3"/>
      <c r="K84" s="3"/>
      <c r="L84" s="3"/>
      <c r="M84" s="3"/>
      <c r="N84" s="3"/>
      <c r="O84" s="3"/>
      <c r="P84" s="49"/>
      <c r="Q84" s="49"/>
      <c r="R84" s="49"/>
      <c r="S84" s="49"/>
      <c r="T84" s="49"/>
      <c r="U84" s="49"/>
      <c r="V84" s="49"/>
      <c r="W84" s="3"/>
      <c r="X84" s="3"/>
      <c r="Y84" s="3"/>
      <c r="Z84" s="3"/>
      <c r="AA84" s="3"/>
      <c r="AB84" s="3"/>
      <c r="AC84" s="3"/>
      <c r="AD84" s="3"/>
      <c r="AE84" s="3"/>
      <c r="AF84" s="3"/>
    </row>
    <row r="85" spans="1:32">
      <c r="A85" s="3"/>
      <c r="B85" s="3"/>
      <c r="C85" s="3"/>
      <c r="D85" s="3"/>
      <c r="E85" s="3"/>
      <c r="F85" s="3"/>
      <c r="G85" s="3"/>
      <c r="H85" s="3"/>
      <c r="I85" s="3"/>
      <c r="J85" s="3"/>
      <c r="K85" s="3"/>
      <c r="L85" s="3"/>
      <c r="M85" s="3"/>
      <c r="N85" s="3"/>
      <c r="O85" s="3"/>
      <c r="P85" s="49"/>
      <c r="Q85" s="49"/>
      <c r="R85" s="49"/>
      <c r="S85" s="49"/>
      <c r="T85" s="49"/>
      <c r="U85" s="49"/>
      <c r="V85" s="49"/>
      <c r="W85" s="3"/>
      <c r="X85" s="3"/>
      <c r="Y85" s="3"/>
      <c r="Z85" s="3"/>
      <c r="AA85" s="3"/>
      <c r="AB85" s="3"/>
      <c r="AC85" s="3"/>
      <c r="AD85" s="3"/>
      <c r="AE85" s="3"/>
      <c r="AF85" s="3"/>
    </row>
    <row r="86" spans="1:32">
      <c r="A86" s="3"/>
      <c r="B86" s="3"/>
      <c r="C86" s="3"/>
      <c r="D86" s="3"/>
      <c r="E86" s="3"/>
      <c r="F86" s="3"/>
      <c r="G86" s="3"/>
      <c r="H86" s="3"/>
      <c r="I86" s="3"/>
      <c r="J86" s="3"/>
      <c r="K86" s="3"/>
      <c r="L86" s="3"/>
      <c r="M86" s="3"/>
      <c r="N86" s="3"/>
      <c r="O86" s="3"/>
      <c r="P86" s="49"/>
      <c r="Q86" s="49"/>
      <c r="R86" s="49"/>
      <c r="S86" s="49"/>
      <c r="T86" s="49"/>
      <c r="U86" s="49"/>
      <c r="V86" s="49"/>
      <c r="W86" s="3"/>
      <c r="X86" s="3"/>
      <c r="Y86" s="3"/>
      <c r="Z86" s="3"/>
      <c r="AA86" s="3"/>
      <c r="AB86" s="3"/>
      <c r="AC86" s="3"/>
      <c r="AD86" s="3"/>
      <c r="AE86" s="3"/>
      <c r="AF86" s="3"/>
    </row>
    <row r="87" spans="1:32">
      <c r="A87" s="3"/>
      <c r="B87" s="3"/>
      <c r="C87" s="3"/>
      <c r="D87" s="3"/>
      <c r="E87" s="3"/>
      <c r="F87" s="3"/>
      <c r="G87" s="3"/>
      <c r="H87" s="3"/>
      <c r="I87" s="3"/>
      <c r="J87" s="3"/>
      <c r="K87" s="3"/>
      <c r="L87" s="3"/>
      <c r="M87" s="3"/>
      <c r="N87" s="3"/>
      <c r="O87" s="3"/>
      <c r="P87" s="49"/>
      <c r="Q87" s="49"/>
      <c r="R87" s="49"/>
      <c r="S87" s="49"/>
      <c r="T87" s="49"/>
      <c r="U87" s="49"/>
      <c r="V87" s="49"/>
      <c r="W87" s="3"/>
      <c r="X87" s="3"/>
      <c r="Y87" s="3"/>
      <c r="Z87" s="3"/>
      <c r="AA87" s="3"/>
      <c r="AB87" s="3"/>
      <c r="AC87" s="3"/>
      <c r="AD87" s="3"/>
      <c r="AE87" s="3"/>
      <c r="AF87" s="3"/>
    </row>
    <row r="88" spans="1:32">
      <c r="A88" s="3"/>
      <c r="B88" s="3"/>
      <c r="C88" s="3"/>
      <c r="D88" s="3"/>
      <c r="E88" s="3"/>
      <c r="F88" s="3"/>
      <c r="G88" s="3"/>
      <c r="H88" s="3"/>
      <c r="I88" s="3"/>
      <c r="J88" s="3"/>
      <c r="K88" s="3"/>
      <c r="L88" s="3"/>
      <c r="M88" s="3"/>
      <c r="N88" s="3"/>
      <c r="O88" s="3"/>
      <c r="P88" s="49"/>
      <c r="Q88" s="49"/>
      <c r="R88" s="49"/>
      <c r="S88" s="49"/>
      <c r="T88" s="49"/>
      <c r="U88" s="49"/>
      <c r="V88" s="49"/>
      <c r="W88" s="3"/>
      <c r="X88" s="3"/>
      <c r="Y88" s="3"/>
      <c r="Z88" s="3"/>
      <c r="AA88" s="3"/>
      <c r="AB88" s="3"/>
      <c r="AC88" s="3"/>
      <c r="AD88" s="3"/>
      <c r="AE88" s="3"/>
      <c r="AF88" s="3"/>
    </row>
    <row r="89" spans="1:32">
      <c r="B89" s="3"/>
      <c r="C89" s="3"/>
      <c r="D89" s="3"/>
      <c r="E89" s="3"/>
      <c r="F89" s="3"/>
      <c r="G89" s="3"/>
      <c r="H89" s="3"/>
      <c r="I89" s="3"/>
      <c r="J89" s="3"/>
      <c r="K89" s="3"/>
      <c r="L89" s="3"/>
      <c r="M89" s="3"/>
      <c r="N89" s="3"/>
      <c r="O89" s="3"/>
      <c r="P89" s="49"/>
      <c r="Q89" s="49"/>
      <c r="R89" s="49"/>
      <c r="S89" s="49"/>
      <c r="T89" s="49"/>
      <c r="U89" s="49"/>
      <c r="V89" s="49"/>
      <c r="W89" s="3"/>
      <c r="X89" s="3"/>
      <c r="Y89" s="3"/>
      <c r="Z89" s="3"/>
      <c r="AA89" s="3"/>
      <c r="AB89" s="3"/>
      <c r="AC89" s="3"/>
      <c r="AD89" s="3"/>
      <c r="AE89" s="3"/>
      <c r="AF89" s="3"/>
    </row>
    <row r="90" spans="1:32">
      <c r="B90" s="3"/>
      <c r="C90" s="3"/>
      <c r="D90" s="3"/>
      <c r="E90" s="3"/>
      <c r="F90" s="3"/>
      <c r="G90" s="3"/>
      <c r="H90" s="3"/>
      <c r="I90" s="3"/>
      <c r="J90" s="3"/>
      <c r="K90" s="3"/>
      <c r="L90" s="3"/>
      <c r="M90" s="3"/>
      <c r="N90" s="3"/>
      <c r="O90" s="3"/>
      <c r="P90" s="49"/>
      <c r="Q90" s="49"/>
      <c r="R90" s="49"/>
      <c r="S90" s="49"/>
      <c r="T90" s="49"/>
      <c r="U90" s="49"/>
      <c r="V90" s="49"/>
      <c r="W90" s="3"/>
      <c r="X90" s="3"/>
      <c r="Y90" s="3"/>
      <c r="Z90" s="3"/>
      <c r="AA90" s="3"/>
      <c r="AB90" s="3"/>
      <c r="AC90" s="3"/>
      <c r="AD90" s="3"/>
      <c r="AE90" s="3"/>
      <c r="AF90" s="3"/>
    </row>
    <row r="91" spans="1:32">
      <c r="B91" s="3"/>
      <c r="C91" s="3"/>
      <c r="D91" s="3"/>
      <c r="E91" s="3"/>
      <c r="F91" s="3"/>
      <c r="G91" s="3"/>
      <c r="H91" s="3"/>
      <c r="I91" s="3"/>
      <c r="J91" s="3"/>
      <c r="K91" s="3"/>
      <c r="L91" s="3"/>
      <c r="M91" s="3"/>
      <c r="N91" s="3"/>
      <c r="O91" s="3"/>
      <c r="P91" s="49"/>
      <c r="Q91" s="49"/>
      <c r="R91" s="49"/>
      <c r="S91" s="49"/>
      <c r="T91" s="49"/>
      <c r="U91" s="49"/>
      <c r="V91" s="49"/>
      <c r="W91" s="3"/>
      <c r="X91" s="3"/>
      <c r="Y91" s="3"/>
      <c r="Z91" s="3"/>
      <c r="AA91" s="3"/>
      <c r="AB91" s="3"/>
      <c r="AC91" s="3"/>
      <c r="AD91" s="3"/>
      <c r="AE91" s="3"/>
      <c r="AF91" s="3"/>
    </row>
    <row r="92" spans="1:32">
      <c r="B92" s="3"/>
      <c r="C92" s="3"/>
      <c r="D92" s="3"/>
      <c r="E92" s="3"/>
      <c r="F92" s="3"/>
      <c r="G92" s="3"/>
      <c r="H92" s="3"/>
      <c r="I92" s="3"/>
      <c r="J92" s="3"/>
      <c r="K92" s="3"/>
      <c r="L92" s="3"/>
      <c r="M92" s="3"/>
      <c r="N92" s="3"/>
      <c r="O92" s="3"/>
      <c r="P92" s="49"/>
      <c r="Q92" s="49"/>
      <c r="R92" s="49"/>
      <c r="S92" s="49"/>
      <c r="T92" s="49"/>
      <c r="U92" s="49"/>
      <c r="V92" s="49"/>
      <c r="W92" s="3"/>
      <c r="X92" s="3"/>
      <c r="Y92" s="3"/>
      <c r="Z92" s="3"/>
      <c r="AA92" s="3"/>
      <c r="AB92" s="3"/>
      <c r="AC92" s="3"/>
      <c r="AD92" s="3"/>
      <c r="AE92" s="3"/>
      <c r="AF92" s="3"/>
    </row>
    <row r="93" spans="1:32">
      <c r="B93" s="3"/>
      <c r="C93" s="3"/>
      <c r="D93" s="3"/>
      <c r="E93" s="3"/>
      <c r="F93" s="3"/>
      <c r="G93" s="3"/>
      <c r="H93" s="3"/>
      <c r="I93" s="3"/>
      <c r="J93" s="3"/>
      <c r="K93" s="3"/>
      <c r="L93" s="3"/>
      <c r="M93" s="3"/>
      <c r="N93" s="3"/>
      <c r="O93" s="3"/>
      <c r="P93" s="49"/>
      <c r="Q93" s="49"/>
      <c r="R93" s="49"/>
      <c r="S93" s="49"/>
      <c r="T93" s="49"/>
      <c r="U93" s="49"/>
      <c r="V93" s="49"/>
      <c r="W93" s="3"/>
      <c r="X93" s="3"/>
      <c r="Y93" s="3"/>
      <c r="Z93" s="3"/>
      <c r="AA93" s="3"/>
      <c r="AB93" s="3"/>
      <c r="AC93" s="3"/>
      <c r="AD93" s="3"/>
      <c r="AE93" s="3"/>
      <c r="AF93" s="3"/>
    </row>
    <row r="94" spans="1:32">
      <c r="B94" s="3"/>
      <c r="C94" s="3"/>
      <c r="D94" s="3"/>
      <c r="E94" s="3"/>
      <c r="F94" s="3"/>
      <c r="G94" s="3"/>
      <c r="H94" s="3"/>
      <c r="I94" s="3"/>
      <c r="J94" s="3"/>
      <c r="K94" s="3"/>
      <c r="L94" s="3"/>
      <c r="M94" s="3"/>
      <c r="N94" s="3"/>
      <c r="O94" s="3"/>
      <c r="P94" s="49"/>
      <c r="Q94" s="49"/>
      <c r="R94" s="49"/>
      <c r="S94" s="49"/>
      <c r="T94" s="49"/>
      <c r="U94" s="49"/>
      <c r="V94" s="49"/>
      <c r="W94" s="3"/>
      <c r="X94" s="3"/>
      <c r="Y94" s="3"/>
      <c r="Z94" s="3"/>
      <c r="AA94" s="3"/>
      <c r="AB94" s="3"/>
      <c r="AC94" s="3"/>
      <c r="AD94" s="3"/>
      <c r="AE94" s="3"/>
      <c r="AF94" s="3"/>
    </row>
    <row r="95" spans="1:32">
      <c r="B95" s="3"/>
      <c r="C95" s="3"/>
      <c r="D95" s="3"/>
      <c r="E95" s="3"/>
      <c r="F95" s="3"/>
      <c r="G95" s="3"/>
      <c r="H95" s="3"/>
      <c r="I95" s="3"/>
      <c r="J95" s="3"/>
      <c r="K95" s="3"/>
      <c r="L95" s="3"/>
      <c r="M95" s="3"/>
      <c r="N95" s="3"/>
      <c r="O95" s="3"/>
      <c r="P95" s="49"/>
      <c r="Q95" s="49"/>
      <c r="R95" s="49"/>
      <c r="S95" s="49"/>
      <c r="T95" s="49"/>
      <c r="U95" s="49"/>
      <c r="V95" s="49"/>
      <c r="W95" s="3"/>
      <c r="X95" s="3"/>
      <c r="Y95" s="3"/>
      <c r="Z95" s="3"/>
      <c r="AA95" s="3"/>
      <c r="AB95" s="3"/>
      <c r="AC95" s="3"/>
      <c r="AD95" s="3"/>
      <c r="AE95" s="3"/>
      <c r="AF95" s="3"/>
    </row>
    <row r="96" spans="1:32">
      <c r="B96" s="3"/>
      <c r="C96" s="3"/>
      <c r="D96" s="3"/>
      <c r="E96" s="3"/>
      <c r="F96" s="3"/>
      <c r="G96" s="3"/>
      <c r="H96" s="3"/>
      <c r="I96" s="3"/>
      <c r="J96" s="3"/>
      <c r="K96" s="3"/>
      <c r="L96" s="3"/>
      <c r="M96" s="3"/>
      <c r="N96" s="3"/>
      <c r="O96" s="3"/>
      <c r="P96" s="49"/>
      <c r="Q96" s="49"/>
      <c r="R96" s="49"/>
      <c r="S96" s="49"/>
      <c r="T96" s="49"/>
      <c r="U96" s="49"/>
      <c r="V96" s="49"/>
      <c r="W96" s="3"/>
      <c r="X96" s="3"/>
      <c r="Y96" s="3"/>
      <c r="Z96" s="3"/>
      <c r="AA96" s="3"/>
      <c r="AB96" s="3"/>
      <c r="AC96" s="3"/>
      <c r="AD96" s="3"/>
      <c r="AE96" s="3"/>
      <c r="AF96" s="3"/>
    </row>
    <row r="97" spans="2:32">
      <c r="B97" s="3"/>
      <c r="C97" s="3"/>
      <c r="D97" s="3"/>
      <c r="E97" s="3"/>
      <c r="F97" s="3"/>
      <c r="G97" s="3"/>
      <c r="H97" s="3"/>
      <c r="I97" s="3"/>
      <c r="J97" s="3"/>
      <c r="K97" s="3"/>
      <c r="L97" s="3"/>
      <c r="M97" s="3"/>
      <c r="N97" s="3"/>
      <c r="O97" s="3"/>
      <c r="P97" s="49"/>
      <c r="Q97" s="49"/>
      <c r="R97" s="49"/>
      <c r="S97" s="49"/>
      <c r="T97" s="49"/>
      <c r="U97" s="49"/>
      <c r="V97" s="49"/>
      <c r="W97" s="3"/>
      <c r="X97" s="3"/>
      <c r="Y97" s="3"/>
      <c r="Z97" s="3"/>
      <c r="AA97" s="3"/>
      <c r="AB97" s="3"/>
      <c r="AC97" s="3"/>
      <c r="AD97" s="3"/>
      <c r="AE97" s="3"/>
      <c r="AF97" s="3"/>
    </row>
    <row r="98" spans="2:32">
      <c r="B98" s="3"/>
      <c r="C98" s="3"/>
      <c r="D98" s="3"/>
      <c r="E98" s="3"/>
      <c r="F98" s="3"/>
      <c r="G98" s="3"/>
      <c r="H98" s="3"/>
      <c r="I98" s="3"/>
      <c r="J98" s="3"/>
      <c r="K98" s="3"/>
      <c r="L98" s="3"/>
      <c r="M98" s="3"/>
      <c r="N98" s="3"/>
      <c r="O98" s="3"/>
      <c r="P98" s="49"/>
      <c r="Q98" s="49"/>
      <c r="R98" s="49"/>
      <c r="S98" s="49"/>
      <c r="T98" s="49"/>
      <c r="U98" s="49"/>
      <c r="V98" s="49"/>
      <c r="W98" s="3"/>
      <c r="X98" s="3"/>
      <c r="Y98" s="3"/>
      <c r="Z98" s="3"/>
      <c r="AA98" s="3"/>
      <c r="AB98" s="3"/>
      <c r="AC98" s="3"/>
      <c r="AD98" s="3"/>
      <c r="AE98" s="3"/>
      <c r="AF98" s="3"/>
    </row>
    <row r="99" spans="2:32">
      <c r="B99" s="3"/>
      <c r="C99" s="3"/>
      <c r="D99" s="3"/>
      <c r="E99" s="3"/>
      <c r="F99" s="3"/>
      <c r="G99" s="3"/>
      <c r="H99" s="3"/>
      <c r="I99" s="3"/>
      <c r="J99" s="3"/>
      <c r="K99" s="3"/>
      <c r="L99" s="3"/>
      <c r="M99" s="3"/>
      <c r="N99" s="3"/>
      <c r="O99" s="3"/>
      <c r="P99" s="49"/>
      <c r="Q99" s="49"/>
      <c r="R99" s="49"/>
      <c r="S99" s="49"/>
      <c r="T99" s="49"/>
      <c r="U99" s="49"/>
      <c r="V99" s="49"/>
      <c r="W99" s="3"/>
      <c r="X99" s="3"/>
      <c r="Y99" s="3"/>
      <c r="Z99" s="3"/>
      <c r="AA99" s="3"/>
      <c r="AB99" s="3"/>
      <c r="AC99" s="3"/>
      <c r="AD99" s="3"/>
      <c r="AE99" s="3"/>
      <c r="AF99" s="3"/>
    </row>
    <row r="100" spans="2:32">
      <c r="B100" s="3"/>
      <c r="C100" s="3"/>
      <c r="D100" s="3"/>
      <c r="E100" s="3"/>
      <c r="F100" s="3"/>
      <c r="G100" s="3"/>
      <c r="H100" s="3"/>
      <c r="I100" s="3"/>
      <c r="J100" s="3"/>
      <c r="K100" s="3"/>
      <c r="L100" s="3"/>
      <c r="M100" s="3"/>
      <c r="N100" s="3"/>
      <c r="O100" s="3"/>
      <c r="P100" s="49"/>
      <c r="Q100" s="49"/>
      <c r="R100" s="49"/>
      <c r="S100" s="49"/>
      <c r="T100" s="49"/>
      <c r="U100" s="49"/>
      <c r="V100" s="49"/>
      <c r="W100" s="3"/>
      <c r="X100" s="3"/>
      <c r="Y100" s="3"/>
      <c r="Z100" s="3"/>
      <c r="AA100" s="3"/>
      <c r="AB100" s="3"/>
      <c r="AC100" s="3"/>
      <c r="AD100" s="3"/>
      <c r="AE100" s="3"/>
      <c r="AF100" s="3"/>
    </row>
    <row r="101" spans="2:32">
      <c r="B101" s="3"/>
      <c r="C101" s="3"/>
      <c r="D101" s="3"/>
      <c r="E101" s="3"/>
      <c r="F101" s="3"/>
      <c r="G101" s="3"/>
      <c r="H101" s="3"/>
      <c r="I101" s="3"/>
      <c r="J101" s="3"/>
      <c r="K101" s="3"/>
      <c r="L101" s="3"/>
      <c r="M101" s="3"/>
      <c r="N101" s="3"/>
      <c r="O101" s="3"/>
      <c r="P101" s="49"/>
      <c r="Q101" s="49"/>
      <c r="R101" s="49"/>
      <c r="S101" s="49"/>
      <c r="T101" s="49"/>
      <c r="U101" s="49"/>
      <c r="V101" s="49"/>
      <c r="W101" s="3"/>
      <c r="X101" s="3"/>
      <c r="Y101" s="3"/>
      <c r="Z101" s="3"/>
      <c r="AA101" s="3"/>
      <c r="AB101" s="3"/>
      <c r="AC101" s="3"/>
      <c r="AD101" s="3"/>
      <c r="AE101" s="3"/>
      <c r="AF101" s="3"/>
    </row>
    <row r="102" spans="2:32">
      <c r="B102" s="3"/>
      <c r="C102" s="3"/>
      <c r="D102" s="3"/>
      <c r="E102" s="3"/>
      <c r="F102" s="3"/>
      <c r="G102" s="3"/>
      <c r="H102" s="3"/>
      <c r="I102" s="3"/>
      <c r="J102" s="3"/>
      <c r="K102" s="3"/>
      <c r="L102" s="3"/>
      <c r="M102" s="3"/>
      <c r="N102" s="3"/>
      <c r="O102" s="3"/>
      <c r="P102" s="49"/>
      <c r="Q102" s="49"/>
      <c r="R102" s="49"/>
      <c r="S102" s="49"/>
      <c r="T102" s="49"/>
      <c r="U102" s="49"/>
      <c r="V102" s="49"/>
      <c r="W102" s="3"/>
      <c r="X102" s="3"/>
      <c r="Y102" s="3"/>
      <c r="Z102" s="3"/>
      <c r="AA102" s="3"/>
      <c r="AB102" s="3"/>
      <c r="AC102" s="3"/>
      <c r="AD102" s="3"/>
      <c r="AE102" s="3"/>
      <c r="AF102" s="3"/>
    </row>
    <row r="103" spans="2:32">
      <c r="B103" s="3"/>
      <c r="C103" s="3"/>
      <c r="D103" s="3"/>
      <c r="E103" s="3"/>
      <c r="F103" s="3"/>
      <c r="G103" s="3"/>
      <c r="H103" s="3"/>
      <c r="I103" s="3"/>
      <c r="J103" s="3"/>
      <c r="K103" s="3"/>
      <c r="L103" s="3"/>
      <c r="M103" s="3"/>
      <c r="N103" s="3"/>
      <c r="O103" s="3"/>
      <c r="P103" s="49"/>
      <c r="Q103" s="49"/>
      <c r="R103" s="49"/>
      <c r="S103" s="49"/>
      <c r="T103" s="49"/>
      <c r="U103" s="49"/>
      <c r="V103" s="49"/>
      <c r="W103" s="3"/>
      <c r="X103" s="3"/>
      <c r="Y103" s="3"/>
      <c r="Z103" s="3"/>
      <c r="AA103" s="3"/>
      <c r="AB103" s="3"/>
      <c r="AC103" s="3"/>
      <c r="AD103" s="3"/>
      <c r="AE103" s="3"/>
      <c r="AF103" s="3"/>
    </row>
    <row r="104" spans="2:32">
      <c r="B104" s="3"/>
      <c r="C104" s="3"/>
      <c r="D104" s="3"/>
      <c r="E104" s="3"/>
      <c r="F104" s="3"/>
      <c r="G104" s="3"/>
      <c r="H104" s="3"/>
      <c r="I104" s="3"/>
      <c r="J104" s="3"/>
      <c r="K104" s="3"/>
      <c r="L104" s="3"/>
      <c r="M104" s="3"/>
      <c r="N104" s="3"/>
      <c r="O104" s="3"/>
      <c r="P104" s="49"/>
      <c r="Q104" s="49"/>
      <c r="R104" s="49"/>
      <c r="S104" s="49"/>
      <c r="T104" s="49"/>
      <c r="U104" s="49"/>
      <c r="V104" s="49"/>
      <c r="W104" s="3"/>
      <c r="X104" s="3"/>
      <c r="Y104" s="3"/>
      <c r="Z104" s="3"/>
      <c r="AA104" s="3"/>
      <c r="AB104" s="3"/>
      <c r="AC104" s="3"/>
      <c r="AD104" s="3"/>
      <c r="AE104" s="3"/>
      <c r="AF104" s="3"/>
    </row>
    <row r="105" spans="2:32">
      <c r="B105" s="3"/>
      <c r="C105" s="3"/>
      <c r="D105" s="3"/>
      <c r="E105" s="3"/>
      <c r="F105" s="3"/>
      <c r="G105" s="3"/>
      <c r="H105" s="3"/>
      <c r="I105" s="3"/>
      <c r="J105" s="3"/>
      <c r="K105" s="3"/>
      <c r="L105" s="3"/>
      <c r="M105" s="3"/>
      <c r="N105" s="3"/>
      <c r="O105" s="3"/>
      <c r="P105" s="49"/>
      <c r="Q105" s="49"/>
      <c r="R105" s="49"/>
      <c r="S105" s="49"/>
      <c r="T105" s="49"/>
      <c r="U105" s="49"/>
      <c r="V105" s="49"/>
      <c r="W105" s="3"/>
      <c r="X105" s="3"/>
      <c r="Y105" s="3"/>
      <c r="Z105" s="3"/>
      <c r="AA105" s="3"/>
      <c r="AB105" s="3"/>
      <c r="AC105" s="3"/>
      <c r="AD105" s="3"/>
      <c r="AE105" s="3"/>
      <c r="AF105" s="3"/>
    </row>
    <row r="106" spans="2:32">
      <c r="B106" s="3"/>
      <c r="C106" s="3"/>
      <c r="D106" s="3"/>
      <c r="E106" s="3"/>
      <c r="F106" s="3"/>
      <c r="G106" s="3"/>
      <c r="H106" s="3"/>
      <c r="I106" s="3"/>
      <c r="J106" s="3"/>
      <c r="K106" s="3"/>
      <c r="L106" s="3"/>
      <c r="M106" s="3"/>
      <c r="N106" s="3"/>
      <c r="O106" s="3"/>
      <c r="P106" s="49"/>
      <c r="Q106" s="49"/>
      <c r="R106" s="49"/>
      <c r="S106" s="49"/>
      <c r="T106" s="49"/>
      <c r="U106" s="49"/>
      <c r="V106" s="49"/>
      <c r="W106" s="3"/>
      <c r="X106" s="3"/>
      <c r="Y106" s="3"/>
      <c r="Z106" s="3"/>
      <c r="AA106" s="3"/>
      <c r="AB106" s="3"/>
      <c r="AC106" s="3"/>
      <c r="AD106" s="3"/>
      <c r="AE106" s="3"/>
      <c r="AF106" s="3"/>
    </row>
    <row r="107" spans="2:32">
      <c r="B107" s="3"/>
      <c r="C107" s="3"/>
      <c r="D107" s="3"/>
      <c r="E107" s="3"/>
      <c r="F107" s="3"/>
      <c r="G107" s="3"/>
      <c r="H107" s="3"/>
      <c r="I107" s="3"/>
      <c r="J107" s="3"/>
      <c r="K107" s="3"/>
      <c r="L107" s="3"/>
      <c r="M107" s="3"/>
      <c r="N107" s="3"/>
      <c r="O107" s="3"/>
      <c r="P107" s="49"/>
      <c r="Q107" s="49"/>
      <c r="R107" s="49"/>
      <c r="S107" s="49"/>
      <c r="T107" s="49"/>
      <c r="U107" s="49"/>
      <c r="V107" s="49"/>
      <c r="W107" s="3"/>
      <c r="X107" s="3"/>
      <c r="Y107" s="3"/>
      <c r="Z107" s="3"/>
      <c r="AA107" s="3"/>
      <c r="AB107" s="3"/>
      <c r="AC107" s="3"/>
      <c r="AD107" s="3"/>
      <c r="AE107" s="3"/>
      <c r="AF107" s="3"/>
    </row>
    <row r="108" spans="2:32">
      <c r="B108" s="3"/>
      <c r="C108" s="3"/>
      <c r="D108" s="3"/>
      <c r="E108" s="3"/>
      <c r="F108" s="3"/>
      <c r="G108" s="3"/>
      <c r="H108" s="3"/>
      <c r="I108" s="3"/>
      <c r="J108" s="3"/>
      <c r="K108" s="3"/>
      <c r="L108" s="3"/>
      <c r="M108" s="3"/>
      <c r="N108" s="3"/>
      <c r="O108" s="3"/>
      <c r="P108" s="49"/>
      <c r="Q108" s="49"/>
      <c r="R108" s="49"/>
      <c r="S108" s="49"/>
      <c r="T108" s="49"/>
      <c r="U108" s="49"/>
      <c r="V108" s="49"/>
      <c r="W108" s="3"/>
      <c r="X108" s="3"/>
      <c r="Y108" s="3"/>
      <c r="Z108" s="3"/>
      <c r="AA108" s="3"/>
      <c r="AB108" s="3"/>
      <c r="AC108" s="3"/>
      <c r="AD108" s="3"/>
      <c r="AE108" s="3"/>
      <c r="AF108" s="3"/>
    </row>
    <row r="109" spans="2:32">
      <c r="B109" s="3"/>
      <c r="C109" s="3"/>
      <c r="D109" s="3"/>
      <c r="E109" s="3"/>
      <c r="F109" s="3"/>
      <c r="G109" s="3"/>
      <c r="H109" s="3"/>
      <c r="I109" s="3"/>
      <c r="J109" s="3"/>
      <c r="K109" s="3"/>
      <c r="L109" s="3"/>
      <c r="M109" s="3"/>
      <c r="N109" s="3"/>
      <c r="O109" s="3"/>
      <c r="P109" s="49"/>
      <c r="Q109" s="49"/>
      <c r="R109" s="49"/>
      <c r="S109" s="49"/>
      <c r="T109" s="49"/>
      <c r="U109" s="49"/>
      <c r="V109" s="49"/>
      <c r="W109" s="3"/>
      <c r="X109" s="3"/>
      <c r="Y109" s="3"/>
      <c r="Z109" s="3"/>
      <c r="AA109" s="3"/>
      <c r="AB109" s="3"/>
      <c r="AC109" s="3"/>
      <c r="AD109" s="3"/>
      <c r="AE109" s="3"/>
      <c r="AF109" s="3"/>
    </row>
    <row r="110" spans="2:32">
      <c r="B110" s="3"/>
      <c r="C110" s="3"/>
      <c r="D110" s="3"/>
      <c r="E110" s="3"/>
      <c r="F110" s="3"/>
      <c r="G110" s="3"/>
      <c r="H110" s="3"/>
      <c r="I110" s="3"/>
      <c r="J110" s="3"/>
      <c r="K110" s="3"/>
      <c r="L110" s="3"/>
      <c r="M110" s="3"/>
      <c r="N110" s="3"/>
      <c r="O110" s="3"/>
      <c r="P110" s="49"/>
      <c r="Q110" s="49"/>
      <c r="R110" s="49"/>
      <c r="S110" s="49"/>
      <c r="T110" s="49"/>
      <c r="U110" s="49"/>
      <c r="V110" s="49"/>
      <c r="W110" s="3"/>
      <c r="X110" s="3"/>
      <c r="Y110" s="3"/>
      <c r="Z110" s="3"/>
      <c r="AA110" s="3"/>
      <c r="AB110" s="3"/>
      <c r="AC110" s="3"/>
      <c r="AD110" s="3"/>
      <c r="AE110" s="3"/>
      <c r="AF110" s="3"/>
    </row>
    <row r="111" spans="2:32">
      <c r="B111" s="3"/>
      <c r="C111" s="3"/>
      <c r="D111" s="3"/>
      <c r="E111" s="3"/>
      <c r="F111" s="3"/>
      <c r="G111" s="3"/>
      <c r="H111" s="3"/>
      <c r="I111" s="3"/>
      <c r="J111" s="3"/>
      <c r="K111" s="3"/>
      <c r="L111" s="3"/>
      <c r="M111" s="3"/>
      <c r="N111" s="3"/>
      <c r="O111" s="3"/>
      <c r="P111" s="49"/>
      <c r="Q111" s="49"/>
      <c r="R111" s="49"/>
      <c r="S111" s="49"/>
      <c r="T111" s="49"/>
      <c r="U111" s="49"/>
      <c r="V111" s="49"/>
      <c r="W111" s="3"/>
      <c r="X111" s="3"/>
      <c r="Y111" s="3"/>
      <c r="Z111" s="3"/>
      <c r="AA111" s="3"/>
      <c r="AB111" s="3"/>
      <c r="AC111" s="3"/>
      <c r="AD111" s="3"/>
      <c r="AE111" s="3"/>
      <c r="AF111" s="3"/>
    </row>
    <row r="112" spans="2:32">
      <c r="B112" s="3"/>
      <c r="C112" s="3"/>
      <c r="D112" s="3"/>
      <c r="E112" s="3"/>
      <c r="F112" s="3"/>
      <c r="G112" s="3"/>
      <c r="H112" s="3"/>
      <c r="I112" s="3"/>
      <c r="J112" s="3"/>
      <c r="K112" s="3"/>
      <c r="L112" s="3"/>
      <c r="M112" s="3"/>
      <c r="N112" s="3"/>
      <c r="O112" s="3"/>
      <c r="P112" s="49"/>
      <c r="Q112" s="49"/>
      <c r="R112" s="49"/>
      <c r="S112" s="49"/>
      <c r="T112" s="49"/>
      <c r="U112" s="49"/>
      <c r="V112" s="49"/>
      <c r="W112" s="3"/>
      <c r="X112" s="3"/>
      <c r="Y112" s="3"/>
      <c r="Z112" s="3"/>
      <c r="AA112" s="3"/>
      <c r="AB112" s="3"/>
      <c r="AC112" s="3"/>
      <c r="AD112" s="3"/>
      <c r="AE112" s="3"/>
      <c r="AF112" s="3"/>
    </row>
    <row r="113" spans="2:32">
      <c r="B113" s="3"/>
      <c r="C113" s="3"/>
      <c r="D113" s="3"/>
      <c r="E113" s="3"/>
      <c r="F113" s="3"/>
      <c r="G113" s="3"/>
      <c r="H113" s="3"/>
      <c r="I113" s="3"/>
      <c r="J113" s="3"/>
      <c r="K113" s="3"/>
      <c r="L113" s="3"/>
      <c r="M113" s="3"/>
      <c r="N113" s="3"/>
      <c r="O113" s="3"/>
      <c r="P113" s="49"/>
      <c r="Q113" s="49"/>
      <c r="R113" s="49"/>
      <c r="S113" s="49"/>
      <c r="T113" s="49"/>
      <c r="U113" s="49"/>
      <c r="V113" s="49"/>
      <c r="W113" s="3"/>
      <c r="X113" s="3"/>
      <c r="Y113" s="3"/>
      <c r="Z113" s="3"/>
      <c r="AA113" s="3"/>
      <c r="AB113" s="3"/>
      <c r="AC113" s="3"/>
      <c r="AD113" s="3"/>
      <c r="AE113" s="3"/>
      <c r="AF113" s="3"/>
    </row>
    <row r="114" spans="2:32">
      <c r="B114" s="3"/>
      <c r="C114" s="3"/>
      <c r="D114" s="3"/>
      <c r="E114" s="3"/>
      <c r="F114" s="3"/>
      <c r="G114" s="3"/>
      <c r="H114" s="3"/>
      <c r="I114" s="3"/>
      <c r="J114" s="3"/>
      <c r="K114" s="3"/>
      <c r="L114" s="3"/>
      <c r="M114" s="3"/>
      <c r="N114" s="3"/>
      <c r="O114" s="3"/>
      <c r="P114" s="49"/>
      <c r="Q114" s="49"/>
      <c r="R114" s="49"/>
      <c r="S114" s="49"/>
      <c r="T114" s="49"/>
      <c r="U114" s="49"/>
      <c r="V114" s="49"/>
      <c r="W114" s="3"/>
      <c r="X114" s="3"/>
      <c r="Y114" s="3"/>
      <c r="Z114" s="3"/>
      <c r="AA114" s="3"/>
      <c r="AB114" s="3"/>
      <c r="AC114" s="3"/>
      <c r="AD114" s="3"/>
      <c r="AE114" s="3"/>
      <c r="AF114" s="3"/>
    </row>
    <row r="115" spans="2:32">
      <c r="B115" s="3"/>
      <c r="C115" s="3"/>
      <c r="D115" s="3"/>
      <c r="E115" s="3"/>
      <c r="F115" s="3"/>
      <c r="G115" s="3"/>
      <c r="H115" s="3"/>
      <c r="I115" s="3"/>
      <c r="J115" s="3"/>
      <c r="K115" s="3"/>
      <c r="L115" s="3"/>
      <c r="M115" s="3"/>
      <c r="N115" s="3"/>
      <c r="O115" s="3"/>
      <c r="P115" s="49"/>
      <c r="Q115" s="49"/>
      <c r="R115" s="49"/>
      <c r="S115" s="49"/>
      <c r="T115" s="49"/>
      <c r="U115" s="49"/>
      <c r="V115" s="49"/>
      <c r="W115" s="3"/>
      <c r="X115" s="3"/>
      <c r="Y115" s="3"/>
      <c r="Z115" s="3"/>
      <c r="AA115" s="3"/>
      <c r="AB115" s="3"/>
      <c r="AC115" s="3"/>
      <c r="AD115" s="3"/>
      <c r="AE115" s="3"/>
      <c r="AF115" s="3"/>
    </row>
    <row r="116" spans="2:32">
      <c r="B116" s="3"/>
      <c r="C116" s="3"/>
      <c r="D116" s="3"/>
      <c r="E116" s="3"/>
      <c r="F116" s="3"/>
      <c r="G116" s="3"/>
      <c r="H116" s="3"/>
      <c r="I116" s="3"/>
      <c r="J116" s="3"/>
      <c r="K116" s="3"/>
      <c r="L116" s="3"/>
      <c r="M116" s="3"/>
      <c r="N116" s="3"/>
      <c r="O116" s="3"/>
      <c r="P116" s="49"/>
      <c r="Q116" s="49"/>
      <c r="R116" s="49"/>
      <c r="S116" s="49"/>
      <c r="T116" s="49"/>
      <c r="U116" s="49"/>
      <c r="V116" s="49"/>
      <c r="W116" s="3"/>
      <c r="X116" s="3"/>
      <c r="Y116" s="3"/>
      <c r="Z116" s="3"/>
      <c r="AA116" s="3"/>
      <c r="AB116" s="3"/>
      <c r="AC116" s="3"/>
      <c r="AD116" s="3"/>
      <c r="AE116" s="3"/>
      <c r="AF116" s="3"/>
    </row>
    <row r="117" spans="2:32">
      <c r="B117" s="3"/>
      <c r="C117" s="3"/>
      <c r="D117" s="3"/>
      <c r="E117" s="3"/>
      <c r="F117" s="3"/>
      <c r="G117" s="3"/>
      <c r="H117" s="3"/>
      <c r="I117" s="3"/>
      <c r="J117" s="3"/>
      <c r="K117" s="3"/>
      <c r="L117" s="3"/>
      <c r="M117" s="3"/>
      <c r="N117" s="3"/>
      <c r="O117" s="3"/>
      <c r="P117" s="49"/>
      <c r="Q117" s="49"/>
      <c r="R117" s="49"/>
      <c r="S117" s="49"/>
      <c r="T117" s="49"/>
      <c r="U117" s="49"/>
      <c r="V117" s="49"/>
      <c r="W117" s="3"/>
      <c r="X117" s="3"/>
      <c r="Y117" s="3"/>
      <c r="Z117" s="3"/>
      <c r="AA117" s="3"/>
      <c r="AB117" s="3"/>
      <c r="AC117" s="3"/>
      <c r="AD117" s="3"/>
      <c r="AE117" s="3"/>
      <c r="AF117" s="3"/>
    </row>
    <row r="118" spans="2:32">
      <c r="B118" s="3"/>
      <c r="C118" s="3"/>
      <c r="D118" s="3"/>
      <c r="E118" s="3"/>
      <c r="F118" s="3"/>
      <c r="G118" s="3"/>
      <c r="H118" s="3"/>
      <c r="I118" s="3"/>
      <c r="J118" s="3"/>
      <c r="K118" s="3"/>
      <c r="L118" s="3"/>
      <c r="M118" s="3"/>
      <c r="N118" s="3"/>
      <c r="O118" s="3"/>
      <c r="P118" s="49"/>
      <c r="Q118" s="49"/>
      <c r="R118" s="49"/>
      <c r="S118" s="49"/>
      <c r="T118" s="49"/>
      <c r="U118" s="49"/>
      <c r="V118" s="49"/>
      <c r="W118" s="3"/>
      <c r="X118" s="3"/>
      <c r="Y118" s="3"/>
      <c r="Z118" s="3"/>
      <c r="AA118" s="3"/>
      <c r="AB118" s="3"/>
      <c r="AC118" s="3"/>
      <c r="AD118" s="3"/>
      <c r="AE118" s="3"/>
      <c r="AF118" s="3"/>
    </row>
    <row r="119" spans="2:32">
      <c r="B119" s="3"/>
      <c r="C119" s="3"/>
      <c r="D119" s="3"/>
      <c r="E119" s="3"/>
      <c r="F119" s="3"/>
      <c r="G119" s="3"/>
      <c r="H119" s="3"/>
      <c r="I119" s="3"/>
      <c r="J119" s="3"/>
      <c r="K119" s="3"/>
      <c r="L119" s="3"/>
      <c r="M119" s="3"/>
      <c r="N119" s="3"/>
      <c r="O119" s="3"/>
      <c r="P119" s="49"/>
      <c r="Q119" s="49"/>
      <c r="R119" s="49"/>
      <c r="S119" s="49"/>
      <c r="T119" s="49"/>
      <c r="U119" s="49"/>
      <c r="V119" s="49"/>
      <c r="W119" s="3"/>
      <c r="X119" s="3"/>
      <c r="Y119" s="3"/>
      <c r="Z119" s="3"/>
      <c r="AA119" s="3"/>
      <c r="AB119" s="3"/>
      <c r="AC119" s="3"/>
      <c r="AD119" s="3"/>
      <c r="AE119" s="3"/>
      <c r="AF119" s="3"/>
    </row>
    <row r="120" spans="2:32">
      <c r="B120" s="3"/>
      <c r="C120" s="3"/>
      <c r="D120" s="3"/>
      <c r="E120" s="3"/>
      <c r="F120" s="3"/>
      <c r="G120" s="3"/>
      <c r="H120" s="3"/>
      <c r="I120" s="3"/>
      <c r="J120" s="3"/>
      <c r="K120" s="3"/>
      <c r="L120" s="3"/>
      <c r="M120" s="3"/>
      <c r="N120" s="3"/>
      <c r="O120" s="3"/>
      <c r="P120" s="49"/>
      <c r="Q120" s="49"/>
      <c r="R120" s="49"/>
      <c r="S120" s="49"/>
      <c r="T120" s="49"/>
      <c r="U120" s="49"/>
      <c r="V120" s="49"/>
      <c r="W120" s="3"/>
      <c r="X120" s="3"/>
      <c r="Y120" s="3"/>
      <c r="Z120" s="3"/>
      <c r="AA120" s="3"/>
      <c r="AB120" s="3"/>
      <c r="AC120" s="3"/>
      <c r="AD120" s="3"/>
      <c r="AE120" s="3"/>
      <c r="AF120" s="3"/>
    </row>
    <row r="121" spans="2:32">
      <c r="B121" s="3"/>
      <c r="C121" s="3"/>
      <c r="D121" s="3"/>
      <c r="E121" s="3"/>
      <c r="F121" s="3"/>
      <c r="G121" s="3"/>
      <c r="H121" s="3"/>
      <c r="I121" s="3"/>
      <c r="J121" s="3"/>
      <c r="K121" s="3"/>
      <c r="L121" s="3"/>
      <c r="M121" s="3"/>
      <c r="N121" s="3"/>
      <c r="O121" s="3"/>
      <c r="P121" s="49"/>
      <c r="Q121" s="49"/>
      <c r="R121" s="49"/>
      <c r="S121" s="49"/>
      <c r="T121" s="49"/>
      <c r="U121" s="49"/>
      <c r="V121" s="49"/>
      <c r="W121" s="3"/>
      <c r="X121" s="3"/>
      <c r="Y121" s="3"/>
      <c r="Z121" s="3"/>
      <c r="AA121" s="3"/>
      <c r="AB121" s="3"/>
      <c r="AC121" s="3"/>
      <c r="AD121" s="3"/>
      <c r="AE121" s="3"/>
      <c r="AF121" s="3"/>
    </row>
    <row r="122" spans="2:32">
      <c r="B122" s="3"/>
      <c r="C122" s="3"/>
      <c r="D122" s="3"/>
      <c r="E122" s="3"/>
      <c r="F122" s="3"/>
      <c r="G122" s="3"/>
      <c r="H122" s="3"/>
      <c r="I122" s="3"/>
      <c r="J122" s="3"/>
      <c r="K122" s="3"/>
      <c r="L122" s="3"/>
      <c r="M122" s="3"/>
      <c r="N122" s="3"/>
      <c r="O122" s="3"/>
      <c r="P122" s="49"/>
      <c r="Q122" s="49"/>
      <c r="R122" s="49"/>
      <c r="S122" s="49"/>
      <c r="T122" s="49"/>
      <c r="U122" s="49"/>
      <c r="V122" s="49"/>
      <c r="W122" s="3"/>
      <c r="X122" s="3"/>
      <c r="Y122" s="3"/>
      <c r="Z122" s="3"/>
      <c r="AA122" s="3"/>
      <c r="AB122" s="3"/>
      <c r="AC122" s="3"/>
      <c r="AD122" s="3"/>
      <c r="AE122" s="3"/>
      <c r="AF122" s="3"/>
    </row>
    <row r="123" spans="2:32">
      <c r="B123" s="3"/>
      <c r="C123" s="3"/>
      <c r="D123" s="3"/>
      <c r="E123" s="3"/>
      <c r="F123" s="3"/>
      <c r="G123" s="3"/>
      <c r="H123" s="3"/>
      <c r="I123" s="3"/>
      <c r="J123" s="3"/>
      <c r="K123" s="3"/>
      <c r="L123" s="3"/>
      <c r="M123" s="3"/>
      <c r="N123" s="3"/>
      <c r="O123" s="3"/>
      <c r="P123" s="49"/>
      <c r="Q123" s="49"/>
      <c r="R123" s="49"/>
      <c r="S123" s="49"/>
      <c r="T123" s="49"/>
      <c r="U123" s="49"/>
      <c r="V123" s="49"/>
      <c r="W123" s="3"/>
      <c r="X123" s="3"/>
      <c r="Y123" s="3"/>
      <c r="Z123" s="3"/>
      <c r="AA123" s="3"/>
      <c r="AB123" s="3"/>
      <c r="AC123" s="3"/>
      <c r="AD123" s="3"/>
      <c r="AE123" s="3"/>
      <c r="AF123" s="3"/>
    </row>
    <row r="124" spans="2:32">
      <c r="B124" s="3"/>
      <c r="C124" s="3"/>
      <c r="D124" s="3"/>
      <c r="E124" s="3"/>
      <c r="F124" s="3"/>
      <c r="G124" s="3"/>
      <c r="H124" s="3"/>
      <c r="I124" s="3"/>
      <c r="J124" s="3"/>
      <c r="K124" s="3"/>
      <c r="L124" s="3"/>
      <c r="M124" s="3"/>
      <c r="N124" s="3"/>
      <c r="O124" s="3"/>
      <c r="P124" s="49"/>
      <c r="Q124" s="49"/>
      <c r="R124" s="49"/>
      <c r="S124" s="49"/>
      <c r="T124" s="49"/>
      <c r="U124" s="49"/>
      <c r="V124" s="49"/>
      <c r="W124" s="3"/>
      <c r="X124" s="3"/>
      <c r="Y124" s="3"/>
      <c r="Z124" s="3"/>
      <c r="AA124" s="3"/>
      <c r="AB124" s="3"/>
      <c r="AC124" s="3"/>
      <c r="AD124" s="3"/>
      <c r="AE124" s="3"/>
      <c r="AF124" s="3"/>
    </row>
    <row r="125" spans="2:32">
      <c r="B125" s="3"/>
      <c r="C125" s="3"/>
      <c r="D125" s="3"/>
      <c r="E125" s="3"/>
      <c r="F125" s="3"/>
      <c r="G125" s="3"/>
      <c r="H125" s="3"/>
      <c r="I125" s="3"/>
      <c r="J125" s="3"/>
      <c r="K125" s="3"/>
      <c r="L125" s="3"/>
      <c r="M125" s="3"/>
      <c r="N125" s="3"/>
      <c r="O125" s="3"/>
      <c r="P125" s="49"/>
      <c r="Q125" s="49"/>
      <c r="R125" s="49"/>
      <c r="S125" s="49"/>
      <c r="T125" s="49"/>
      <c r="U125" s="49"/>
      <c r="V125" s="49"/>
      <c r="W125" s="3"/>
      <c r="X125" s="3"/>
      <c r="Y125" s="3"/>
      <c r="Z125" s="3"/>
      <c r="AA125" s="3"/>
      <c r="AB125" s="3"/>
      <c r="AC125" s="3"/>
      <c r="AD125" s="3"/>
      <c r="AE125" s="3"/>
      <c r="AF125" s="3"/>
    </row>
    <row r="126" spans="2:32">
      <c r="B126" s="3"/>
      <c r="C126" s="3"/>
      <c r="D126" s="3"/>
      <c r="E126" s="3"/>
      <c r="F126" s="3"/>
      <c r="G126" s="3"/>
      <c r="H126" s="3"/>
      <c r="I126" s="3"/>
      <c r="J126" s="3"/>
      <c r="K126" s="3"/>
      <c r="L126" s="3"/>
      <c r="M126" s="3"/>
      <c r="N126" s="3"/>
      <c r="O126" s="3"/>
      <c r="P126" s="49"/>
      <c r="Q126" s="49"/>
      <c r="R126" s="49"/>
      <c r="S126" s="49"/>
      <c r="T126" s="49"/>
      <c r="U126" s="49"/>
      <c r="V126" s="49"/>
      <c r="W126" s="3"/>
      <c r="X126" s="3"/>
      <c r="Y126" s="3"/>
      <c r="Z126" s="3"/>
      <c r="AA126" s="3"/>
      <c r="AB126" s="3"/>
      <c r="AC126" s="3"/>
      <c r="AD126" s="3"/>
      <c r="AE126" s="3"/>
      <c r="AF126" s="3"/>
    </row>
    <row r="127" spans="2:32">
      <c r="B127" s="3"/>
      <c r="C127" s="3"/>
      <c r="D127" s="3"/>
      <c r="E127" s="3"/>
      <c r="F127" s="3"/>
      <c r="G127" s="3"/>
      <c r="H127" s="3"/>
      <c r="I127" s="3"/>
      <c r="J127" s="3"/>
      <c r="K127" s="3"/>
      <c r="L127" s="3"/>
      <c r="M127" s="3"/>
      <c r="N127" s="3"/>
      <c r="O127" s="3"/>
      <c r="P127" s="49"/>
      <c r="Q127" s="49"/>
      <c r="R127" s="49"/>
      <c r="S127" s="49"/>
      <c r="T127" s="49"/>
      <c r="U127" s="49"/>
      <c r="V127" s="49"/>
      <c r="W127" s="3"/>
      <c r="X127" s="3"/>
      <c r="Y127" s="3"/>
      <c r="Z127" s="3"/>
      <c r="AA127" s="3"/>
      <c r="AB127" s="3"/>
      <c r="AC127" s="3"/>
      <c r="AD127" s="3"/>
      <c r="AE127" s="3"/>
      <c r="AF127" s="3"/>
    </row>
    <row r="128" spans="2:32">
      <c r="B128" s="3"/>
      <c r="C128" s="3"/>
      <c r="D128" s="3"/>
      <c r="E128" s="3"/>
      <c r="F128" s="3"/>
      <c r="G128" s="3"/>
      <c r="H128" s="3"/>
      <c r="I128" s="3"/>
      <c r="J128" s="3"/>
      <c r="K128" s="3"/>
      <c r="L128" s="3"/>
      <c r="M128" s="3"/>
      <c r="N128" s="3"/>
      <c r="O128" s="3"/>
      <c r="P128" s="49"/>
      <c r="Q128" s="49"/>
      <c r="R128" s="49"/>
      <c r="S128" s="49"/>
      <c r="T128" s="49"/>
      <c r="U128" s="49"/>
      <c r="V128" s="49"/>
      <c r="W128" s="3"/>
      <c r="X128" s="3"/>
      <c r="Y128" s="3"/>
      <c r="Z128" s="3"/>
      <c r="AA128" s="3"/>
      <c r="AB128" s="3"/>
      <c r="AC128" s="3"/>
      <c r="AD128" s="3"/>
      <c r="AE128" s="3"/>
      <c r="AF128" s="3"/>
    </row>
    <row r="129" spans="2:32">
      <c r="B129" s="3"/>
      <c r="C129" s="3"/>
      <c r="D129" s="3"/>
      <c r="E129" s="3"/>
      <c r="F129" s="3"/>
      <c r="G129" s="3"/>
      <c r="H129" s="3"/>
      <c r="I129" s="3"/>
      <c r="J129" s="3"/>
      <c r="K129" s="3"/>
      <c r="L129" s="3"/>
      <c r="M129" s="3"/>
      <c r="N129" s="3"/>
      <c r="O129" s="3"/>
      <c r="P129" s="49"/>
      <c r="Q129" s="49"/>
      <c r="R129" s="49"/>
      <c r="S129" s="49"/>
      <c r="T129" s="49"/>
      <c r="U129" s="49"/>
      <c r="V129" s="49"/>
      <c r="W129" s="3"/>
      <c r="X129" s="3"/>
      <c r="Y129" s="3"/>
      <c r="Z129" s="3"/>
      <c r="AA129" s="3"/>
      <c r="AB129" s="3"/>
      <c r="AC129" s="3"/>
      <c r="AD129" s="3"/>
      <c r="AE129" s="3"/>
      <c r="AF129" s="3"/>
    </row>
    <row r="130" spans="2:32">
      <c r="B130" s="3"/>
      <c r="C130" s="3"/>
      <c r="D130" s="3"/>
      <c r="E130" s="3"/>
      <c r="F130" s="3"/>
      <c r="G130" s="3"/>
      <c r="H130" s="3"/>
      <c r="I130" s="3"/>
      <c r="J130" s="3"/>
      <c r="K130" s="3"/>
      <c r="L130" s="3"/>
      <c r="M130" s="3"/>
      <c r="N130" s="3"/>
      <c r="O130" s="3"/>
      <c r="P130" s="49"/>
      <c r="Q130" s="49"/>
      <c r="R130" s="49"/>
      <c r="S130" s="49"/>
      <c r="T130" s="49"/>
      <c r="U130" s="49"/>
      <c r="V130" s="49"/>
      <c r="W130" s="3"/>
      <c r="X130" s="3"/>
      <c r="Y130" s="3"/>
      <c r="Z130" s="3"/>
      <c r="AA130" s="3"/>
      <c r="AB130" s="3"/>
      <c r="AC130" s="3"/>
      <c r="AD130" s="3"/>
      <c r="AE130" s="3"/>
      <c r="AF130" s="3"/>
    </row>
    <row r="131" spans="2:32">
      <c r="B131" s="3"/>
      <c r="C131" s="3"/>
      <c r="D131" s="3"/>
      <c r="E131" s="3"/>
      <c r="F131" s="3"/>
      <c r="G131" s="3"/>
      <c r="H131" s="3"/>
      <c r="I131" s="3"/>
      <c r="J131" s="3"/>
      <c r="K131" s="3"/>
      <c r="L131" s="3"/>
      <c r="M131" s="3"/>
      <c r="N131" s="3"/>
      <c r="O131" s="3"/>
      <c r="P131" s="49"/>
      <c r="Q131" s="49"/>
      <c r="R131" s="49"/>
      <c r="S131" s="49"/>
      <c r="T131" s="49"/>
      <c r="U131" s="49"/>
      <c r="V131" s="49"/>
      <c r="W131" s="3"/>
      <c r="X131" s="3"/>
      <c r="Y131" s="3"/>
      <c r="Z131" s="3"/>
      <c r="AA131" s="3"/>
      <c r="AB131" s="3"/>
      <c r="AC131" s="3"/>
      <c r="AD131" s="3"/>
      <c r="AE131" s="3"/>
      <c r="AF131" s="3"/>
    </row>
    <row r="132" spans="2:32">
      <c r="B132" s="3"/>
      <c r="C132" s="3"/>
      <c r="D132" s="3"/>
      <c r="E132" s="3"/>
      <c r="F132" s="3"/>
      <c r="G132" s="3"/>
      <c r="H132" s="3"/>
      <c r="I132" s="3"/>
      <c r="J132" s="3"/>
      <c r="K132" s="3"/>
      <c r="L132" s="3"/>
      <c r="M132" s="3"/>
      <c r="N132" s="3"/>
      <c r="O132" s="3"/>
      <c r="P132" s="49"/>
      <c r="Q132" s="49"/>
      <c r="R132" s="49"/>
      <c r="S132" s="49"/>
      <c r="T132" s="49"/>
      <c r="U132" s="49"/>
      <c r="V132" s="49"/>
      <c r="W132" s="3"/>
      <c r="X132" s="3"/>
      <c r="Y132" s="3"/>
      <c r="Z132" s="3"/>
      <c r="AA132" s="3"/>
      <c r="AB132" s="3"/>
      <c r="AC132" s="3"/>
      <c r="AD132" s="3"/>
      <c r="AE132" s="3"/>
      <c r="AF132" s="3"/>
    </row>
    <row r="133" spans="2:32">
      <c r="B133" s="3"/>
      <c r="C133" s="3"/>
      <c r="D133" s="3"/>
      <c r="E133" s="3"/>
      <c r="F133" s="3"/>
      <c r="G133" s="3"/>
      <c r="H133" s="3"/>
      <c r="I133" s="3"/>
      <c r="J133" s="3"/>
      <c r="K133" s="3"/>
      <c r="L133" s="3"/>
      <c r="M133" s="3"/>
      <c r="N133" s="3"/>
      <c r="O133" s="3"/>
      <c r="P133" s="49"/>
      <c r="Q133" s="49"/>
      <c r="R133" s="49"/>
      <c r="S133" s="49"/>
      <c r="T133" s="49"/>
      <c r="U133" s="49"/>
      <c r="V133" s="49"/>
      <c r="W133" s="3"/>
      <c r="X133" s="3"/>
      <c r="Y133" s="3"/>
      <c r="Z133" s="3"/>
      <c r="AA133" s="3"/>
      <c r="AB133" s="3"/>
      <c r="AC133" s="3"/>
      <c r="AD133" s="3"/>
      <c r="AE133" s="3"/>
      <c r="AF133" s="3"/>
    </row>
    <row r="134" spans="2:32">
      <c r="B134" s="3"/>
      <c r="C134" s="3"/>
      <c r="D134" s="3"/>
      <c r="E134" s="3"/>
      <c r="F134" s="3"/>
      <c r="G134" s="3"/>
      <c r="H134" s="3"/>
      <c r="I134" s="3"/>
      <c r="J134" s="3"/>
      <c r="K134" s="3"/>
      <c r="L134" s="3"/>
      <c r="M134" s="3"/>
      <c r="N134" s="3"/>
      <c r="O134" s="3"/>
      <c r="P134" s="49"/>
      <c r="Q134" s="49"/>
      <c r="R134" s="49"/>
      <c r="S134" s="49"/>
      <c r="T134" s="49"/>
      <c r="U134" s="49"/>
      <c r="V134" s="49"/>
      <c r="W134" s="3"/>
      <c r="X134" s="3"/>
      <c r="Y134" s="3"/>
      <c r="Z134" s="3"/>
      <c r="AA134" s="3"/>
      <c r="AB134" s="3"/>
      <c r="AC134" s="3"/>
      <c r="AD134" s="3"/>
      <c r="AE134" s="3"/>
      <c r="AF134" s="3"/>
    </row>
    <row r="135" spans="2:32">
      <c r="B135" s="3"/>
      <c r="C135" s="3"/>
      <c r="D135" s="3"/>
      <c r="E135" s="3"/>
      <c r="F135" s="3"/>
      <c r="G135" s="3"/>
      <c r="H135" s="3"/>
      <c r="I135" s="3"/>
      <c r="J135" s="3"/>
      <c r="K135" s="3"/>
      <c r="L135" s="3"/>
      <c r="M135" s="3"/>
      <c r="N135" s="3"/>
      <c r="O135" s="3"/>
      <c r="P135" s="49"/>
      <c r="Q135" s="49"/>
      <c r="R135" s="49"/>
      <c r="S135" s="49"/>
      <c r="T135" s="49"/>
      <c r="U135" s="49"/>
      <c r="V135" s="49"/>
      <c r="W135" s="3"/>
      <c r="X135" s="3"/>
      <c r="Y135" s="3"/>
      <c r="Z135" s="3"/>
      <c r="AA135" s="3"/>
      <c r="AB135" s="3"/>
      <c r="AC135" s="3"/>
      <c r="AD135" s="3"/>
      <c r="AE135" s="3"/>
      <c r="AF135" s="3"/>
    </row>
    <row r="136" spans="2:32">
      <c r="B136" s="3"/>
      <c r="C136" s="3"/>
      <c r="D136" s="3"/>
      <c r="E136" s="3"/>
      <c r="F136" s="3"/>
      <c r="G136" s="3"/>
      <c r="H136" s="3"/>
      <c r="I136" s="3"/>
      <c r="J136" s="3"/>
      <c r="K136" s="3"/>
      <c r="L136" s="3"/>
      <c r="M136" s="3"/>
      <c r="N136" s="3"/>
      <c r="O136" s="3"/>
      <c r="P136" s="49"/>
      <c r="Q136" s="49"/>
      <c r="R136" s="49"/>
      <c r="S136" s="49"/>
      <c r="T136" s="49"/>
      <c r="U136" s="49"/>
      <c r="V136" s="49"/>
      <c r="W136" s="3"/>
      <c r="X136" s="3"/>
      <c r="Y136" s="3"/>
      <c r="Z136" s="3"/>
      <c r="AA136" s="3"/>
      <c r="AB136" s="3"/>
      <c r="AC136" s="3"/>
      <c r="AD136" s="3"/>
      <c r="AE136" s="3"/>
      <c r="AF136" s="3"/>
    </row>
    <row r="137" spans="2:32">
      <c r="B137" s="3"/>
      <c r="C137" s="3"/>
      <c r="D137" s="3"/>
      <c r="E137" s="3"/>
      <c r="F137" s="3"/>
      <c r="G137" s="3"/>
      <c r="H137" s="3"/>
      <c r="I137" s="3"/>
      <c r="J137" s="3"/>
      <c r="K137" s="3"/>
      <c r="L137" s="3"/>
      <c r="M137" s="3"/>
      <c r="N137" s="3"/>
      <c r="O137" s="3"/>
      <c r="P137" s="49"/>
      <c r="Q137" s="49"/>
      <c r="R137" s="49"/>
      <c r="S137" s="49"/>
      <c r="T137" s="49"/>
      <c r="U137" s="49"/>
      <c r="V137" s="49"/>
      <c r="W137" s="3"/>
      <c r="X137" s="3"/>
      <c r="Y137" s="3"/>
      <c r="Z137" s="3"/>
      <c r="AA137" s="3"/>
      <c r="AB137" s="3"/>
      <c r="AC137" s="3"/>
      <c r="AD137" s="3"/>
      <c r="AE137" s="3"/>
      <c r="AF137" s="3"/>
    </row>
    <row r="138" spans="2:32">
      <c r="B138" s="3"/>
      <c r="C138" s="3"/>
      <c r="D138" s="3"/>
      <c r="E138" s="3"/>
      <c r="F138" s="3"/>
      <c r="G138" s="3"/>
      <c r="H138" s="3"/>
      <c r="I138" s="3"/>
      <c r="J138" s="3"/>
      <c r="K138" s="3"/>
      <c r="L138" s="3"/>
      <c r="M138" s="3"/>
      <c r="N138" s="3"/>
      <c r="O138" s="3"/>
      <c r="P138" s="49"/>
      <c r="Q138" s="49"/>
      <c r="R138" s="49"/>
      <c r="S138" s="49"/>
      <c r="T138" s="49"/>
      <c r="U138" s="49"/>
      <c r="V138" s="49"/>
      <c r="W138" s="3"/>
      <c r="X138" s="3"/>
      <c r="Y138" s="3"/>
      <c r="Z138" s="3"/>
      <c r="AA138" s="3"/>
      <c r="AB138" s="3"/>
      <c r="AC138" s="3"/>
      <c r="AD138" s="3"/>
      <c r="AE138" s="3"/>
      <c r="AF138" s="3"/>
    </row>
    <row r="139" spans="2:32">
      <c r="B139" s="3"/>
      <c r="C139" s="3"/>
      <c r="D139" s="3"/>
      <c r="E139" s="3"/>
      <c r="F139" s="3"/>
      <c r="G139" s="3"/>
      <c r="H139" s="3"/>
      <c r="I139" s="3"/>
      <c r="J139" s="3"/>
      <c r="K139" s="3"/>
      <c r="L139" s="3"/>
      <c r="M139" s="3"/>
      <c r="N139" s="3"/>
      <c r="O139" s="3"/>
      <c r="P139" s="49"/>
      <c r="Q139" s="49"/>
      <c r="R139" s="49"/>
      <c r="S139" s="49"/>
      <c r="T139" s="49"/>
      <c r="U139" s="49"/>
      <c r="V139" s="49"/>
      <c r="W139" s="3"/>
      <c r="X139" s="3"/>
      <c r="Y139" s="3"/>
      <c r="Z139" s="3"/>
      <c r="AA139" s="3"/>
      <c r="AB139" s="3"/>
      <c r="AC139" s="3"/>
      <c r="AD139" s="3"/>
      <c r="AE139" s="3"/>
      <c r="AF139" s="3"/>
    </row>
    <row r="140" spans="2:32">
      <c r="B140" s="3"/>
      <c r="C140" s="3"/>
      <c r="D140" s="3"/>
      <c r="E140" s="3"/>
      <c r="F140" s="3"/>
      <c r="G140" s="3"/>
      <c r="H140" s="3"/>
      <c r="I140" s="3"/>
      <c r="J140" s="3"/>
      <c r="K140" s="3"/>
      <c r="L140" s="3"/>
      <c r="M140" s="3"/>
      <c r="N140" s="3"/>
      <c r="O140" s="3"/>
      <c r="P140" s="49"/>
      <c r="Q140" s="49"/>
      <c r="R140" s="49"/>
      <c r="S140" s="49"/>
      <c r="T140" s="49"/>
      <c r="U140" s="49"/>
      <c r="V140" s="49"/>
      <c r="W140" s="3"/>
      <c r="X140" s="3"/>
      <c r="Y140" s="3"/>
      <c r="Z140" s="3"/>
      <c r="AA140" s="3"/>
      <c r="AB140" s="3"/>
      <c r="AC140" s="3"/>
      <c r="AD140" s="3"/>
      <c r="AE140" s="3"/>
      <c r="AF140" s="3"/>
    </row>
    <row r="141" spans="2:32">
      <c r="B141" s="3"/>
      <c r="C141" s="3"/>
      <c r="D141" s="3"/>
      <c r="E141" s="3"/>
      <c r="F141" s="3"/>
      <c r="G141" s="3"/>
      <c r="H141" s="3"/>
      <c r="I141" s="3"/>
      <c r="J141" s="3"/>
      <c r="K141" s="3"/>
      <c r="L141" s="3"/>
      <c r="M141" s="3"/>
      <c r="N141" s="3"/>
      <c r="O141" s="3"/>
      <c r="P141" s="49"/>
      <c r="Q141" s="49"/>
      <c r="R141" s="49"/>
      <c r="S141" s="49"/>
      <c r="T141" s="49"/>
      <c r="U141" s="49"/>
      <c r="V141" s="49"/>
      <c r="W141" s="3"/>
      <c r="X141" s="3"/>
      <c r="Y141" s="3"/>
      <c r="Z141" s="3"/>
      <c r="AA141" s="3"/>
      <c r="AB141" s="3"/>
      <c r="AC141" s="3"/>
      <c r="AD141" s="3"/>
      <c r="AE141" s="3"/>
      <c r="AF141" s="3"/>
    </row>
    <row r="142" spans="2:32">
      <c r="B142" s="3"/>
      <c r="C142" s="3"/>
      <c r="D142" s="3"/>
      <c r="E142" s="3"/>
      <c r="F142" s="3"/>
      <c r="G142" s="3"/>
      <c r="H142" s="3"/>
      <c r="I142" s="3"/>
      <c r="J142" s="3"/>
      <c r="K142" s="3"/>
      <c r="L142" s="3"/>
      <c r="M142" s="3"/>
      <c r="N142" s="3"/>
      <c r="O142" s="3"/>
      <c r="P142" s="49"/>
      <c r="Q142" s="49"/>
      <c r="R142" s="49"/>
      <c r="S142" s="49"/>
      <c r="T142" s="49"/>
      <c r="U142" s="49"/>
      <c r="V142" s="49"/>
      <c r="W142" s="3"/>
      <c r="X142" s="3"/>
      <c r="Y142" s="3"/>
      <c r="Z142" s="3"/>
      <c r="AA142" s="3"/>
      <c r="AB142" s="3"/>
      <c r="AC142" s="3"/>
      <c r="AD142" s="3"/>
      <c r="AE142" s="3"/>
      <c r="AF142" s="3"/>
    </row>
    <row r="143" spans="2:32">
      <c r="B143" s="3"/>
      <c r="C143" s="3"/>
      <c r="D143" s="3"/>
      <c r="E143" s="3"/>
      <c r="F143" s="3"/>
      <c r="G143" s="3"/>
      <c r="H143" s="3"/>
      <c r="I143" s="3"/>
      <c r="J143" s="3"/>
      <c r="K143" s="3"/>
      <c r="L143" s="3"/>
      <c r="M143" s="3"/>
      <c r="N143" s="3"/>
      <c r="O143" s="3"/>
      <c r="P143" s="49"/>
      <c r="Q143" s="49"/>
      <c r="R143" s="49"/>
      <c r="S143" s="49"/>
      <c r="T143" s="49"/>
      <c r="U143" s="49"/>
      <c r="V143" s="49"/>
      <c r="W143" s="3"/>
      <c r="X143" s="3"/>
      <c r="Y143" s="3"/>
      <c r="Z143" s="3"/>
      <c r="AA143" s="3"/>
      <c r="AB143" s="3"/>
      <c r="AC143" s="3"/>
      <c r="AD143" s="3"/>
      <c r="AE143" s="3"/>
      <c r="AF143" s="3"/>
    </row>
    <row r="144" spans="2:32">
      <c r="B144" s="3"/>
      <c r="C144" s="3"/>
      <c r="D144" s="3"/>
      <c r="E144" s="3"/>
      <c r="F144" s="3"/>
      <c r="G144" s="3"/>
      <c r="H144" s="3"/>
      <c r="I144" s="3"/>
      <c r="J144" s="3"/>
      <c r="K144" s="3"/>
      <c r="L144" s="3"/>
      <c r="M144" s="3"/>
      <c r="N144" s="3"/>
      <c r="O144" s="3"/>
      <c r="P144" s="49"/>
      <c r="Q144" s="49"/>
      <c r="R144" s="49"/>
      <c r="S144" s="49"/>
      <c r="T144" s="49"/>
      <c r="U144" s="49"/>
      <c r="V144" s="49"/>
      <c r="W144" s="3"/>
      <c r="X144" s="3"/>
      <c r="Y144" s="3"/>
      <c r="Z144" s="3"/>
      <c r="AA144" s="3"/>
      <c r="AB144" s="3"/>
      <c r="AC144" s="3"/>
      <c r="AD144" s="3"/>
      <c r="AE144" s="3"/>
      <c r="AF144" s="3"/>
    </row>
    <row r="145" spans="2:32">
      <c r="B145" s="3"/>
      <c r="C145" s="3"/>
      <c r="D145" s="3"/>
      <c r="E145" s="3"/>
      <c r="F145" s="3"/>
      <c r="G145" s="3"/>
      <c r="H145" s="3"/>
      <c r="I145" s="3"/>
      <c r="J145" s="3"/>
      <c r="K145" s="3"/>
      <c r="L145" s="3"/>
      <c r="M145" s="3"/>
      <c r="N145" s="3"/>
      <c r="O145" s="3"/>
      <c r="P145" s="49"/>
      <c r="Q145" s="49"/>
      <c r="R145" s="49"/>
      <c r="S145" s="49"/>
      <c r="T145" s="49"/>
      <c r="U145" s="49"/>
      <c r="V145" s="49"/>
      <c r="W145" s="3"/>
      <c r="X145" s="3"/>
      <c r="Y145" s="3"/>
      <c r="Z145" s="3"/>
      <c r="AA145" s="3"/>
      <c r="AB145" s="3"/>
      <c r="AC145" s="3"/>
      <c r="AD145" s="3"/>
      <c r="AE145" s="3"/>
      <c r="AF145" s="3"/>
    </row>
    <row r="146" spans="2:32">
      <c r="B146" s="3"/>
      <c r="C146" s="3"/>
      <c r="D146" s="3"/>
      <c r="E146" s="3"/>
      <c r="F146" s="3"/>
      <c r="G146" s="3"/>
      <c r="H146" s="3"/>
      <c r="I146" s="3"/>
      <c r="J146" s="3"/>
      <c r="K146" s="3"/>
      <c r="L146" s="3"/>
      <c r="M146" s="3"/>
      <c r="N146" s="3"/>
      <c r="O146" s="3"/>
      <c r="P146" s="49"/>
      <c r="Q146" s="49"/>
      <c r="R146" s="49"/>
      <c r="S146" s="49"/>
      <c r="T146" s="49"/>
      <c r="U146" s="49"/>
      <c r="V146" s="49"/>
      <c r="W146" s="3"/>
      <c r="X146" s="3"/>
      <c r="Y146" s="3"/>
      <c r="Z146" s="3"/>
      <c r="AA146" s="3"/>
      <c r="AB146" s="3"/>
      <c r="AC146" s="3"/>
      <c r="AD146" s="3"/>
      <c r="AE146" s="3"/>
      <c r="AF146" s="3"/>
    </row>
    <row r="147" spans="2:32">
      <c r="B147" s="3"/>
      <c r="C147" s="3"/>
      <c r="D147" s="3"/>
      <c r="E147" s="3"/>
      <c r="F147" s="3"/>
      <c r="G147" s="3"/>
      <c r="H147" s="3"/>
      <c r="I147" s="3"/>
      <c r="J147" s="3"/>
      <c r="K147" s="3"/>
      <c r="L147" s="3"/>
      <c r="M147" s="3"/>
      <c r="N147" s="3"/>
      <c r="O147" s="3"/>
      <c r="P147" s="49"/>
      <c r="Q147" s="49"/>
      <c r="R147" s="49"/>
      <c r="S147" s="49"/>
      <c r="T147" s="49"/>
      <c r="U147" s="49"/>
      <c r="V147" s="49"/>
      <c r="W147" s="3"/>
      <c r="X147" s="3"/>
      <c r="Y147" s="3"/>
      <c r="Z147" s="3"/>
      <c r="AA147" s="3"/>
      <c r="AB147" s="3"/>
      <c r="AC147" s="3"/>
      <c r="AD147" s="3"/>
      <c r="AE147" s="3"/>
      <c r="AF147" s="3"/>
    </row>
    <row r="148" spans="2:32">
      <c r="B148" s="3"/>
      <c r="C148" s="3"/>
      <c r="D148" s="3"/>
      <c r="E148" s="3"/>
      <c r="F148" s="3"/>
      <c r="G148" s="3"/>
      <c r="H148" s="3"/>
      <c r="I148" s="3"/>
      <c r="J148" s="3"/>
      <c r="K148" s="3"/>
      <c r="L148" s="3"/>
      <c r="M148" s="3"/>
      <c r="N148" s="3"/>
      <c r="O148" s="3"/>
      <c r="P148" s="49"/>
      <c r="Q148" s="49"/>
      <c r="R148" s="49"/>
      <c r="S148" s="49"/>
      <c r="T148" s="49"/>
      <c r="U148" s="49"/>
      <c r="V148" s="49"/>
      <c r="W148" s="3"/>
      <c r="X148" s="3"/>
      <c r="Y148" s="3"/>
      <c r="Z148" s="3"/>
      <c r="AA148" s="3"/>
      <c r="AB148" s="3"/>
      <c r="AC148" s="3"/>
      <c r="AD148" s="3"/>
      <c r="AE148" s="3"/>
      <c r="AF148" s="3"/>
    </row>
    <row r="149" spans="2:32">
      <c r="B149" s="3"/>
      <c r="C149" s="3"/>
      <c r="D149" s="3"/>
      <c r="E149" s="3"/>
      <c r="F149" s="3"/>
      <c r="G149" s="3"/>
      <c r="H149" s="3"/>
      <c r="I149" s="3"/>
      <c r="J149" s="3"/>
      <c r="K149" s="3"/>
      <c r="L149" s="3"/>
      <c r="M149" s="3"/>
      <c r="N149" s="3"/>
      <c r="O149" s="3"/>
      <c r="P149" s="49"/>
      <c r="Q149" s="49"/>
      <c r="R149" s="49"/>
      <c r="S149" s="49"/>
      <c r="T149" s="49"/>
      <c r="U149" s="49"/>
      <c r="V149" s="49"/>
      <c r="W149" s="3"/>
      <c r="X149" s="3"/>
      <c r="Y149" s="3"/>
      <c r="Z149" s="3"/>
      <c r="AA149" s="3"/>
      <c r="AB149" s="3"/>
      <c r="AC149" s="3"/>
      <c r="AD149" s="3"/>
      <c r="AE149" s="3"/>
      <c r="AF149" s="3"/>
    </row>
    <row r="150" spans="2:32">
      <c r="B150" s="3"/>
      <c r="C150" s="3"/>
      <c r="D150" s="3"/>
      <c r="E150" s="3"/>
      <c r="F150" s="3"/>
      <c r="G150" s="3"/>
      <c r="H150" s="3"/>
      <c r="I150" s="3"/>
      <c r="J150" s="3"/>
      <c r="K150" s="3"/>
      <c r="L150" s="3"/>
      <c r="M150" s="3"/>
      <c r="N150" s="3"/>
      <c r="O150" s="3"/>
      <c r="P150" s="49"/>
      <c r="Q150" s="49"/>
      <c r="R150" s="49"/>
      <c r="S150" s="49"/>
      <c r="T150" s="49"/>
      <c r="U150" s="49"/>
      <c r="V150" s="49"/>
      <c r="W150" s="3"/>
      <c r="X150" s="3"/>
      <c r="Y150" s="3"/>
      <c r="Z150" s="3"/>
      <c r="AA150" s="3"/>
      <c r="AB150" s="3"/>
      <c r="AC150" s="3"/>
      <c r="AD150" s="3"/>
      <c r="AE150" s="3"/>
      <c r="AF150" s="3"/>
    </row>
    <row r="151" spans="2:32">
      <c r="B151" s="3"/>
      <c r="C151" s="3"/>
      <c r="D151" s="3"/>
      <c r="E151" s="3"/>
      <c r="F151" s="3"/>
      <c r="G151" s="3"/>
      <c r="H151" s="3"/>
      <c r="I151" s="3"/>
      <c r="J151" s="3"/>
      <c r="K151" s="3"/>
      <c r="L151" s="3"/>
      <c r="M151" s="3"/>
      <c r="N151" s="3"/>
      <c r="O151" s="3"/>
      <c r="P151" s="49"/>
      <c r="Q151" s="49"/>
      <c r="R151" s="49"/>
      <c r="S151" s="49"/>
      <c r="T151" s="49"/>
      <c r="U151" s="49"/>
      <c r="V151" s="49"/>
      <c r="W151" s="3"/>
      <c r="X151" s="3"/>
      <c r="Y151" s="3"/>
      <c r="Z151" s="3"/>
      <c r="AA151" s="3"/>
      <c r="AB151" s="3"/>
      <c r="AC151" s="3"/>
      <c r="AD151" s="3"/>
      <c r="AE151" s="3"/>
      <c r="AF151" s="3"/>
    </row>
    <row r="152" spans="2:32">
      <c r="B152" s="3"/>
      <c r="C152" s="3"/>
      <c r="D152" s="3"/>
      <c r="E152" s="3"/>
      <c r="F152" s="3"/>
      <c r="G152" s="3"/>
      <c r="H152" s="3"/>
      <c r="I152" s="3"/>
      <c r="J152" s="3"/>
      <c r="K152" s="3"/>
      <c r="L152" s="3"/>
      <c r="M152" s="3"/>
      <c r="N152" s="3"/>
      <c r="O152" s="3"/>
      <c r="P152" s="49"/>
      <c r="Q152" s="49"/>
      <c r="R152" s="49"/>
      <c r="S152" s="49"/>
      <c r="T152" s="49"/>
      <c r="U152" s="49"/>
      <c r="V152" s="49"/>
      <c r="W152" s="3"/>
      <c r="X152" s="3"/>
      <c r="Y152" s="3"/>
      <c r="Z152" s="3"/>
      <c r="AA152" s="3"/>
      <c r="AB152" s="3"/>
      <c r="AC152" s="3"/>
      <c r="AD152" s="3"/>
      <c r="AE152" s="3"/>
      <c r="AF152" s="3"/>
    </row>
    <row r="153" spans="2:32">
      <c r="B153" s="3"/>
      <c r="C153" s="3"/>
      <c r="D153" s="3"/>
      <c r="E153" s="3"/>
      <c r="F153" s="3"/>
      <c r="G153" s="3"/>
      <c r="H153" s="3"/>
      <c r="I153" s="3"/>
      <c r="J153" s="3"/>
      <c r="K153" s="3"/>
      <c r="L153" s="3"/>
      <c r="M153" s="3"/>
      <c r="N153" s="3"/>
      <c r="O153" s="3"/>
      <c r="P153" s="49"/>
      <c r="Q153" s="49"/>
      <c r="R153" s="49"/>
      <c r="S153" s="49"/>
      <c r="T153" s="49"/>
      <c r="U153" s="49"/>
      <c r="V153" s="49"/>
      <c r="W153" s="3"/>
      <c r="X153" s="3"/>
      <c r="Y153" s="3"/>
      <c r="Z153" s="3"/>
      <c r="AA153" s="3"/>
      <c r="AB153" s="3"/>
      <c r="AC153" s="3"/>
      <c r="AD153" s="3"/>
      <c r="AE153" s="3"/>
      <c r="AF153" s="3"/>
    </row>
    <row r="154" spans="2:32">
      <c r="B154" s="3"/>
      <c r="C154" s="3"/>
      <c r="D154" s="3"/>
      <c r="E154" s="3"/>
      <c r="F154" s="3"/>
      <c r="G154" s="3"/>
      <c r="H154" s="3"/>
      <c r="I154" s="3"/>
      <c r="J154" s="3"/>
      <c r="K154" s="3"/>
      <c r="L154" s="3"/>
      <c r="M154" s="3"/>
      <c r="N154" s="3"/>
      <c r="O154" s="3"/>
      <c r="P154" s="49"/>
      <c r="Q154" s="49"/>
      <c r="R154" s="49"/>
      <c r="S154" s="49"/>
      <c r="T154" s="49"/>
      <c r="U154" s="49"/>
      <c r="V154" s="49"/>
      <c r="W154" s="3"/>
      <c r="X154" s="3"/>
      <c r="Y154" s="3"/>
      <c r="Z154" s="3"/>
      <c r="AA154" s="3"/>
      <c r="AB154" s="3"/>
      <c r="AC154" s="3"/>
      <c r="AD154" s="3"/>
      <c r="AE154" s="3"/>
      <c r="AF154" s="3"/>
    </row>
    <row r="155" spans="2:32">
      <c r="B155" s="3"/>
      <c r="C155" s="3"/>
      <c r="D155" s="3"/>
      <c r="E155" s="3"/>
      <c r="F155" s="3"/>
      <c r="G155" s="3"/>
      <c r="H155" s="3"/>
      <c r="I155" s="3"/>
      <c r="J155" s="3"/>
      <c r="K155" s="3"/>
      <c r="L155" s="3"/>
      <c r="M155" s="3"/>
      <c r="N155" s="3"/>
      <c r="O155" s="3"/>
      <c r="P155" s="49"/>
      <c r="Q155" s="49"/>
      <c r="R155" s="49"/>
      <c r="S155" s="49"/>
      <c r="T155" s="49"/>
      <c r="U155" s="49"/>
      <c r="V155" s="49"/>
      <c r="W155" s="3"/>
      <c r="X155" s="3"/>
      <c r="Y155" s="3"/>
      <c r="Z155" s="3"/>
      <c r="AA155" s="3"/>
      <c r="AB155" s="3"/>
      <c r="AC155" s="3"/>
      <c r="AD155" s="3"/>
      <c r="AE155" s="3"/>
      <c r="AF155" s="3"/>
    </row>
    <row r="156" spans="2:32">
      <c r="B156" s="3"/>
      <c r="C156" s="3"/>
      <c r="D156" s="3"/>
      <c r="E156" s="3"/>
      <c r="F156" s="3"/>
      <c r="G156" s="3"/>
      <c r="H156" s="3"/>
      <c r="I156" s="3"/>
      <c r="J156" s="3"/>
      <c r="K156" s="3"/>
      <c r="L156" s="3"/>
      <c r="M156" s="3"/>
      <c r="N156" s="3"/>
      <c r="O156" s="3"/>
      <c r="P156" s="49"/>
      <c r="Q156" s="49"/>
      <c r="R156" s="49"/>
      <c r="S156" s="49"/>
      <c r="T156" s="49"/>
      <c r="U156" s="49"/>
      <c r="V156" s="49"/>
      <c r="W156" s="3"/>
      <c r="X156" s="3"/>
      <c r="Y156" s="3"/>
      <c r="Z156" s="3"/>
      <c r="AA156" s="3"/>
      <c r="AB156" s="3"/>
      <c r="AC156" s="3"/>
      <c r="AD156" s="3"/>
      <c r="AE156" s="3"/>
      <c r="AF156" s="3"/>
    </row>
    <row r="157" spans="2:32">
      <c r="B157" s="3"/>
      <c r="C157" s="3"/>
      <c r="D157" s="3"/>
      <c r="E157" s="3"/>
      <c r="F157" s="3"/>
      <c r="G157" s="3"/>
      <c r="H157" s="3"/>
      <c r="I157" s="3"/>
      <c r="J157" s="3"/>
      <c r="K157" s="3"/>
      <c r="L157" s="3"/>
      <c r="M157" s="3"/>
      <c r="N157" s="3"/>
      <c r="O157" s="3"/>
      <c r="P157" s="49"/>
      <c r="Q157" s="49"/>
      <c r="R157" s="49"/>
      <c r="S157" s="49"/>
      <c r="T157" s="49"/>
      <c r="U157" s="49"/>
      <c r="V157" s="49"/>
      <c r="W157" s="3"/>
      <c r="X157" s="3"/>
      <c r="Y157" s="3"/>
      <c r="Z157" s="3"/>
      <c r="AA157" s="3"/>
      <c r="AB157" s="3"/>
      <c r="AC157" s="3"/>
      <c r="AD157" s="3"/>
      <c r="AE157" s="3"/>
      <c r="AF157" s="3"/>
    </row>
    <row r="158" spans="2:32">
      <c r="B158" s="3"/>
      <c r="C158" s="3"/>
      <c r="D158" s="3"/>
      <c r="E158" s="3"/>
      <c r="F158" s="3"/>
      <c r="G158" s="3"/>
      <c r="H158" s="3"/>
      <c r="I158" s="3"/>
      <c r="J158" s="3"/>
      <c r="K158" s="3"/>
      <c r="L158" s="3"/>
      <c r="M158" s="3"/>
      <c r="N158" s="3"/>
      <c r="O158" s="3"/>
      <c r="P158" s="49"/>
      <c r="Q158" s="49"/>
      <c r="R158" s="49"/>
      <c r="S158" s="49"/>
      <c r="T158" s="49"/>
      <c r="U158" s="49"/>
      <c r="V158" s="49"/>
      <c r="W158" s="3"/>
      <c r="X158" s="3"/>
      <c r="Y158" s="3"/>
      <c r="Z158" s="3"/>
      <c r="AA158" s="3"/>
      <c r="AB158" s="3"/>
      <c r="AC158" s="3"/>
      <c r="AD158" s="3"/>
      <c r="AE158" s="3"/>
      <c r="AF158" s="3"/>
    </row>
    <row r="159" spans="2:32">
      <c r="B159" s="3"/>
      <c r="C159" s="3"/>
      <c r="D159" s="3"/>
      <c r="E159" s="3"/>
      <c r="F159" s="3"/>
      <c r="G159" s="3"/>
      <c r="H159" s="3"/>
      <c r="I159" s="3"/>
      <c r="J159" s="3"/>
      <c r="K159" s="3"/>
      <c r="L159" s="3"/>
      <c r="M159" s="3"/>
      <c r="N159" s="3"/>
      <c r="O159" s="3"/>
      <c r="P159" s="49"/>
      <c r="Q159" s="49"/>
      <c r="R159" s="49"/>
      <c r="S159" s="49"/>
      <c r="T159" s="49"/>
      <c r="U159" s="49"/>
      <c r="V159" s="49"/>
      <c r="W159" s="3"/>
      <c r="X159" s="3"/>
      <c r="Y159" s="3"/>
      <c r="Z159" s="3"/>
      <c r="AA159" s="3"/>
      <c r="AB159" s="3"/>
      <c r="AC159" s="3"/>
      <c r="AD159" s="3"/>
      <c r="AE159" s="3"/>
      <c r="AF159" s="3"/>
    </row>
    <row r="160" spans="2:32">
      <c r="B160" s="3"/>
      <c r="C160" s="3"/>
      <c r="D160" s="3"/>
      <c r="E160" s="3"/>
      <c r="F160" s="3"/>
      <c r="G160" s="3"/>
      <c r="H160" s="3"/>
      <c r="I160" s="3"/>
      <c r="J160" s="3"/>
      <c r="K160" s="3"/>
      <c r="L160" s="3"/>
      <c r="M160" s="3"/>
      <c r="N160" s="3"/>
      <c r="O160" s="3"/>
      <c r="P160" s="49"/>
      <c r="Q160" s="49"/>
      <c r="R160" s="49"/>
      <c r="S160" s="49"/>
      <c r="T160" s="49"/>
      <c r="U160" s="49"/>
      <c r="V160" s="49"/>
      <c r="W160" s="3"/>
      <c r="X160" s="3"/>
      <c r="Y160" s="3"/>
      <c r="Z160" s="3"/>
      <c r="AA160" s="3"/>
      <c r="AB160" s="3"/>
      <c r="AC160" s="3"/>
      <c r="AD160" s="3"/>
      <c r="AE160" s="3"/>
      <c r="AF160" s="3"/>
    </row>
    <row r="161" spans="2:32">
      <c r="B161" s="3"/>
      <c r="C161" s="3"/>
      <c r="D161" s="3"/>
      <c r="E161" s="3"/>
      <c r="F161" s="3"/>
      <c r="G161" s="3"/>
      <c r="H161" s="3"/>
      <c r="I161" s="3"/>
      <c r="J161" s="3"/>
      <c r="K161" s="3"/>
      <c r="L161" s="3"/>
      <c r="M161" s="3"/>
      <c r="N161" s="3"/>
      <c r="O161" s="3"/>
      <c r="P161" s="49"/>
      <c r="Q161" s="49"/>
      <c r="R161" s="49"/>
      <c r="S161" s="49"/>
      <c r="T161" s="49"/>
      <c r="U161" s="49"/>
      <c r="V161" s="49"/>
      <c r="W161" s="3"/>
      <c r="X161" s="3"/>
      <c r="Y161" s="3"/>
      <c r="Z161" s="3"/>
      <c r="AA161" s="3"/>
      <c r="AB161" s="3"/>
      <c r="AC161" s="3"/>
      <c r="AD161" s="3"/>
      <c r="AE161" s="3"/>
      <c r="AF161" s="3"/>
    </row>
    <row r="162" spans="2:32">
      <c r="B162" s="3"/>
      <c r="C162" s="3"/>
      <c r="D162" s="3"/>
      <c r="E162" s="3"/>
      <c r="F162" s="3"/>
      <c r="G162" s="3"/>
      <c r="H162" s="3"/>
      <c r="I162" s="3"/>
      <c r="J162" s="3"/>
      <c r="K162" s="3"/>
      <c r="L162" s="3"/>
      <c r="M162" s="3"/>
      <c r="N162" s="3"/>
      <c r="O162" s="3"/>
      <c r="P162" s="49"/>
      <c r="Q162" s="49"/>
      <c r="R162" s="49"/>
      <c r="S162" s="49"/>
      <c r="T162" s="49"/>
      <c r="U162" s="49"/>
      <c r="V162" s="49"/>
      <c r="W162" s="3"/>
      <c r="X162" s="3"/>
      <c r="Y162" s="3"/>
      <c r="Z162" s="3"/>
      <c r="AA162" s="3"/>
      <c r="AB162" s="3"/>
      <c r="AC162" s="3"/>
      <c r="AD162" s="3"/>
      <c r="AE162" s="3"/>
      <c r="AF162" s="3"/>
    </row>
    <row r="163" spans="2:32">
      <c r="B163" s="3"/>
      <c r="C163" s="3"/>
      <c r="D163" s="3"/>
      <c r="E163" s="3"/>
      <c r="F163" s="3"/>
      <c r="G163" s="3"/>
      <c r="H163" s="3"/>
      <c r="I163" s="3"/>
      <c r="J163" s="3"/>
      <c r="K163" s="3"/>
      <c r="L163" s="3"/>
      <c r="M163" s="3"/>
      <c r="N163" s="3"/>
      <c r="O163" s="3"/>
      <c r="P163" s="49"/>
      <c r="Q163" s="49"/>
      <c r="R163" s="49"/>
      <c r="S163" s="49"/>
      <c r="T163" s="49"/>
      <c r="U163" s="49"/>
      <c r="V163" s="49"/>
      <c r="W163" s="3"/>
      <c r="X163" s="3"/>
      <c r="Y163" s="3"/>
      <c r="Z163" s="3"/>
      <c r="AA163" s="3"/>
      <c r="AB163" s="3"/>
      <c r="AC163" s="3"/>
      <c r="AD163" s="3"/>
      <c r="AE163" s="3"/>
      <c r="AF163" s="3"/>
    </row>
    <row r="164" spans="2:32">
      <c r="B164" s="3"/>
      <c r="C164" s="3"/>
      <c r="D164" s="3"/>
      <c r="E164" s="3"/>
      <c r="F164" s="3"/>
      <c r="G164" s="3"/>
      <c r="H164" s="3"/>
      <c r="I164" s="3"/>
      <c r="J164" s="3"/>
      <c r="K164" s="3"/>
      <c r="L164" s="3"/>
      <c r="M164" s="3"/>
      <c r="N164" s="3"/>
      <c r="O164" s="3"/>
      <c r="P164" s="49"/>
      <c r="Q164" s="49"/>
      <c r="R164" s="49"/>
      <c r="S164" s="49"/>
      <c r="T164" s="49"/>
      <c r="U164" s="49"/>
      <c r="V164" s="49"/>
      <c r="W164" s="3"/>
      <c r="X164" s="3"/>
      <c r="Y164" s="3"/>
      <c r="Z164" s="3"/>
      <c r="AA164" s="3"/>
      <c r="AB164" s="3"/>
      <c r="AC164" s="3"/>
      <c r="AD164" s="3"/>
      <c r="AE164" s="3"/>
      <c r="AF164" s="3"/>
    </row>
    <row r="165" spans="2:32">
      <c r="B165" s="3"/>
      <c r="C165" s="3"/>
      <c r="D165" s="3"/>
      <c r="E165" s="3"/>
      <c r="F165" s="3"/>
      <c r="G165" s="3"/>
      <c r="H165" s="3"/>
      <c r="I165" s="3"/>
      <c r="J165" s="3"/>
      <c r="K165" s="3"/>
      <c r="L165" s="3"/>
      <c r="M165" s="3"/>
      <c r="N165" s="3"/>
      <c r="O165" s="3"/>
      <c r="P165" s="49"/>
      <c r="Q165" s="49"/>
      <c r="R165" s="49"/>
      <c r="S165" s="49"/>
      <c r="T165" s="49"/>
      <c r="U165" s="49"/>
      <c r="V165" s="49"/>
      <c r="W165" s="3"/>
      <c r="X165" s="3"/>
      <c r="Y165" s="3"/>
      <c r="Z165" s="3"/>
      <c r="AA165" s="3"/>
      <c r="AB165" s="3"/>
      <c r="AC165" s="3"/>
      <c r="AD165" s="3"/>
      <c r="AE165" s="3"/>
      <c r="AF165" s="3"/>
    </row>
    <row r="166" spans="2:32">
      <c r="B166" s="3"/>
      <c r="C166" s="3"/>
      <c r="D166" s="3"/>
      <c r="E166" s="3"/>
      <c r="F166" s="3"/>
      <c r="G166" s="3"/>
      <c r="H166" s="3"/>
      <c r="I166" s="3"/>
      <c r="J166" s="3"/>
      <c r="K166" s="3"/>
      <c r="L166" s="3"/>
      <c r="M166" s="3"/>
      <c r="N166" s="3"/>
      <c r="O166" s="3"/>
      <c r="P166" s="49"/>
      <c r="Q166" s="49"/>
      <c r="R166" s="49"/>
      <c r="S166" s="49"/>
      <c r="T166" s="49"/>
      <c r="U166" s="49"/>
      <c r="V166" s="49"/>
      <c r="W166" s="3"/>
      <c r="X166" s="3"/>
      <c r="Y166" s="3"/>
      <c r="Z166" s="3"/>
      <c r="AA166" s="3"/>
      <c r="AB166" s="3"/>
      <c r="AC166" s="3"/>
      <c r="AD166" s="3"/>
      <c r="AE166" s="3"/>
      <c r="AF166" s="3"/>
    </row>
    <row r="167" spans="2:32">
      <c r="B167" s="3"/>
      <c r="C167" s="3"/>
      <c r="D167" s="3"/>
      <c r="E167" s="3"/>
      <c r="F167" s="3"/>
      <c r="G167" s="3"/>
      <c r="H167" s="3"/>
      <c r="I167" s="3"/>
      <c r="J167" s="3"/>
      <c r="K167" s="3"/>
      <c r="L167" s="3"/>
      <c r="M167" s="3"/>
      <c r="N167" s="3"/>
      <c r="O167" s="3"/>
      <c r="P167" s="49"/>
      <c r="Q167" s="49"/>
      <c r="R167" s="49"/>
      <c r="S167" s="49"/>
      <c r="T167" s="49"/>
      <c r="U167" s="49"/>
      <c r="V167" s="49"/>
      <c r="W167" s="3"/>
      <c r="X167" s="3"/>
      <c r="Y167" s="3"/>
      <c r="Z167" s="3"/>
      <c r="AA167" s="3"/>
      <c r="AB167" s="3"/>
      <c r="AC167" s="3"/>
      <c r="AD167" s="3"/>
      <c r="AE167" s="3"/>
      <c r="AF167" s="3"/>
    </row>
    <row r="168" spans="2:32">
      <c r="B168" s="3"/>
      <c r="C168" s="3"/>
      <c r="D168" s="3"/>
      <c r="E168" s="3"/>
      <c r="F168" s="3"/>
      <c r="G168" s="3"/>
      <c r="H168" s="3"/>
      <c r="I168" s="3"/>
      <c r="J168" s="3"/>
      <c r="K168" s="3"/>
      <c r="L168" s="3"/>
      <c r="M168" s="3"/>
      <c r="N168" s="3"/>
      <c r="O168" s="3"/>
      <c r="P168" s="49"/>
      <c r="Q168" s="49"/>
      <c r="R168" s="49"/>
      <c r="S168" s="49"/>
      <c r="T168" s="49"/>
      <c r="U168" s="49"/>
      <c r="V168" s="49"/>
      <c r="W168" s="3"/>
      <c r="X168" s="3"/>
      <c r="Y168" s="3"/>
      <c r="Z168" s="3"/>
      <c r="AA168" s="3"/>
      <c r="AB168" s="3"/>
      <c r="AC168" s="3"/>
      <c r="AD168" s="3"/>
      <c r="AE168" s="3"/>
      <c r="AF168" s="3"/>
    </row>
    <row r="169" spans="2:32">
      <c r="B169" s="3"/>
      <c r="C169" s="3"/>
      <c r="D169" s="3"/>
      <c r="E169" s="3"/>
      <c r="F169" s="3"/>
      <c r="G169" s="3"/>
      <c r="H169" s="3"/>
      <c r="I169" s="3"/>
      <c r="J169" s="3"/>
      <c r="K169" s="3"/>
      <c r="L169" s="3"/>
      <c r="M169" s="3"/>
      <c r="N169" s="3"/>
      <c r="O169" s="3"/>
      <c r="P169" s="49"/>
      <c r="Q169" s="49"/>
      <c r="R169" s="49"/>
      <c r="S169" s="49"/>
      <c r="T169" s="49"/>
      <c r="U169" s="49"/>
      <c r="V169" s="49"/>
      <c r="W169" s="3"/>
      <c r="X169" s="3"/>
      <c r="Y169" s="3"/>
      <c r="Z169" s="3"/>
      <c r="AA169" s="3"/>
      <c r="AB169" s="3"/>
      <c r="AC169" s="3"/>
      <c r="AD169" s="3"/>
      <c r="AE169" s="3"/>
      <c r="AF169" s="3"/>
    </row>
    <row r="170" spans="2:32">
      <c r="B170" s="3"/>
      <c r="C170" s="3"/>
      <c r="D170" s="3"/>
      <c r="E170" s="3"/>
      <c r="F170" s="3"/>
      <c r="G170" s="3"/>
      <c r="H170" s="3"/>
      <c r="I170" s="3"/>
      <c r="J170" s="3"/>
      <c r="K170" s="3"/>
      <c r="L170" s="3"/>
      <c r="M170" s="3"/>
      <c r="N170" s="3"/>
      <c r="O170" s="3"/>
      <c r="P170" s="49"/>
      <c r="Q170" s="49"/>
      <c r="R170" s="49"/>
      <c r="S170" s="49"/>
      <c r="T170" s="49"/>
      <c r="U170" s="49"/>
      <c r="V170" s="49"/>
      <c r="W170" s="3"/>
      <c r="X170" s="3"/>
      <c r="Y170" s="3"/>
      <c r="Z170" s="3"/>
      <c r="AA170" s="3"/>
      <c r="AB170" s="3"/>
      <c r="AC170" s="3"/>
      <c r="AD170" s="3"/>
      <c r="AE170" s="3"/>
      <c r="AF170" s="3"/>
    </row>
    <row r="171" spans="2:32">
      <c r="B171" s="3"/>
      <c r="C171" s="3"/>
      <c r="D171" s="3"/>
      <c r="E171" s="3"/>
      <c r="F171" s="3"/>
      <c r="G171" s="3"/>
      <c r="H171" s="3"/>
      <c r="I171" s="3"/>
      <c r="J171" s="3"/>
      <c r="K171" s="3"/>
      <c r="L171" s="3"/>
      <c r="M171" s="3"/>
      <c r="N171" s="3"/>
      <c r="O171" s="3"/>
      <c r="P171" s="49"/>
      <c r="Q171" s="49"/>
      <c r="R171" s="49"/>
      <c r="S171" s="49"/>
      <c r="T171" s="49"/>
      <c r="U171" s="49"/>
      <c r="V171" s="49"/>
      <c r="W171" s="3"/>
      <c r="X171" s="3"/>
      <c r="Y171" s="3"/>
      <c r="Z171" s="3"/>
      <c r="AA171" s="3"/>
      <c r="AB171" s="3"/>
      <c r="AC171" s="3"/>
      <c r="AD171" s="3"/>
      <c r="AE171" s="3"/>
      <c r="AF171" s="3"/>
    </row>
    <row r="172" spans="2:32">
      <c r="B172" s="3"/>
      <c r="C172" s="3"/>
      <c r="D172" s="3"/>
      <c r="E172" s="3"/>
      <c r="F172" s="3"/>
      <c r="G172" s="3"/>
      <c r="H172" s="3"/>
      <c r="I172" s="3"/>
      <c r="J172" s="3"/>
      <c r="K172" s="3"/>
      <c r="L172" s="3"/>
      <c r="M172" s="3"/>
      <c r="N172" s="3"/>
      <c r="O172" s="3"/>
      <c r="P172" s="49"/>
      <c r="Q172" s="49"/>
      <c r="R172" s="49"/>
      <c r="S172" s="49"/>
      <c r="T172" s="49"/>
      <c r="U172" s="49"/>
      <c r="V172" s="49"/>
      <c r="W172" s="3"/>
      <c r="X172" s="3"/>
      <c r="Y172" s="3"/>
      <c r="Z172" s="3"/>
      <c r="AA172" s="3"/>
      <c r="AB172" s="3"/>
      <c r="AC172" s="3"/>
      <c r="AD172" s="3"/>
      <c r="AE172" s="3"/>
      <c r="AF172" s="3"/>
    </row>
    <row r="173" spans="2:32">
      <c r="B173" s="3"/>
      <c r="C173" s="3"/>
      <c r="D173" s="3"/>
      <c r="E173" s="3"/>
      <c r="F173" s="3"/>
      <c r="G173" s="3"/>
      <c r="H173" s="3"/>
      <c r="I173" s="3"/>
      <c r="J173" s="3"/>
      <c r="K173" s="3"/>
      <c r="L173" s="3"/>
      <c r="M173" s="3"/>
      <c r="N173" s="3"/>
      <c r="O173" s="3"/>
      <c r="P173" s="49"/>
      <c r="Q173" s="49"/>
      <c r="R173" s="49"/>
      <c r="S173" s="49"/>
      <c r="T173" s="49"/>
      <c r="U173" s="49"/>
      <c r="V173" s="49"/>
      <c r="W173" s="3"/>
      <c r="X173" s="3"/>
      <c r="Y173" s="3"/>
      <c r="Z173" s="3"/>
      <c r="AA173" s="3"/>
      <c r="AB173" s="3"/>
      <c r="AC173" s="3"/>
      <c r="AD173" s="3"/>
      <c r="AE173" s="3"/>
      <c r="AF173" s="3"/>
    </row>
    <row r="174" spans="2:32">
      <c r="B174" s="3"/>
      <c r="C174" s="3"/>
      <c r="D174" s="3"/>
      <c r="E174" s="3"/>
      <c r="F174" s="3"/>
      <c r="G174" s="3"/>
      <c r="H174" s="3"/>
      <c r="I174" s="3"/>
      <c r="J174" s="3"/>
      <c r="K174" s="3"/>
      <c r="L174" s="3"/>
      <c r="M174" s="3"/>
      <c r="N174" s="3"/>
      <c r="O174" s="3"/>
      <c r="P174" s="49"/>
      <c r="Q174" s="49"/>
      <c r="R174" s="49"/>
      <c r="S174" s="49"/>
      <c r="T174" s="49"/>
      <c r="U174" s="49"/>
      <c r="V174" s="49"/>
      <c r="W174" s="3"/>
      <c r="X174" s="3"/>
      <c r="Y174" s="3"/>
      <c r="Z174" s="3"/>
      <c r="AA174" s="3"/>
      <c r="AB174" s="3"/>
      <c r="AC174" s="3"/>
      <c r="AD174" s="3"/>
      <c r="AE174" s="3"/>
      <c r="AF174" s="3"/>
    </row>
    <row r="175" spans="2:32">
      <c r="B175" s="3"/>
      <c r="C175" s="3"/>
      <c r="D175" s="3"/>
      <c r="E175" s="3"/>
      <c r="F175" s="3"/>
      <c r="G175" s="3"/>
      <c r="H175" s="3"/>
      <c r="I175" s="3"/>
      <c r="J175" s="3"/>
      <c r="K175" s="3"/>
      <c r="L175" s="3"/>
      <c r="M175" s="3"/>
      <c r="N175" s="3"/>
      <c r="O175" s="3"/>
      <c r="P175" s="49"/>
      <c r="Q175" s="49"/>
      <c r="R175" s="49"/>
      <c r="S175" s="49"/>
      <c r="T175" s="49"/>
      <c r="U175" s="49"/>
      <c r="V175" s="49"/>
      <c r="W175" s="3"/>
      <c r="X175" s="3"/>
      <c r="Y175" s="3"/>
      <c r="Z175" s="3"/>
      <c r="AA175" s="3"/>
      <c r="AB175" s="3"/>
      <c r="AC175" s="3"/>
      <c r="AD175" s="3"/>
      <c r="AE175" s="3"/>
      <c r="AF175" s="3"/>
    </row>
    <row r="176" spans="2:32">
      <c r="B176" s="3"/>
      <c r="C176" s="3"/>
      <c r="D176" s="3"/>
      <c r="E176" s="3"/>
      <c r="F176" s="3"/>
      <c r="G176" s="3"/>
      <c r="H176" s="3"/>
      <c r="I176" s="3"/>
      <c r="J176" s="3"/>
      <c r="K176" s="3"/>
      <c r="L176" s="3"/>
      <c r="M176" s="3"/>
      <c r="N176" s="3"/>
      <c r="O176" s="3"/>
      <c r="P176" s="49"/>
      <c r="Q176" s="49"/>
      <c r="R176" s="49"/>
      <c r="S176" s="49"/>
      <c r="T176" s="49"/>
      <c r="U176" s="49"/>
      <c r="V176" s="49"/>
      <c r="W176" s="3"/>
      <c r="X176" s="3"/>
      <c r="Y176" s="3"/>
      <c r="Z176" s="3"/>
      <c r="AA176" s="3"/>
      <c r="AB176" s="3"/>
      <c r="AC176" s="3"/>
      <c r="AD176" s="3"/>
      <c r="AE176" s="3"/>
      <c r="AF176" s="3"/>
    </row>
    <row r="177" spans="2:32">
      <c r="B177" s="3"/>
      <c r="C177" s="3"/>
      <c r="D177" s="3"/>
      <c r="E177" s="3"/>
      <c r="F177" s="3"/>
      <c r="G177" s="3"/>
      <c r="H177" s="3"/>
      <c r="I177" s="3"/>
      <c r="J177" s="3"/>
      <c r="K177" s="3"/>
      <c r="L177" s="3"/>
      <c r="M177" s="3"/>
      <c r="N177" s="3"/>
      <c r="O177" s="3"/>
      <c r="P177" s="49"/>
      <c r="Q177" s="49"/>
      <c r="R177" s="49"/>
      <c r="S177" s="49"/>
      <c r="T177" s="49"/>
      <c r="U177" s="49"/>
      <c r="V177" s="49"/>
      <c r="W177" s="3"/>
      <c r="X177" s="3"/>
      <c r="Y177" s="3"/>
      <c r="Z177" s="3"/>
      <c r="AA177" s="3"/>
      <c r="AB177" s="3"/>
      <c r="AC177" s="3"/>
      <c r="AD177" s="3"/>
      <c r="AE177" s="3"/>
      <c r="AF177" s="3"/>
    </row>
    <row r="178" spans="2:32">
      <c r="B178" s="3"/>
      <c r="C178" s="3"/>
      <c r="D178" s="3"/>
      <c r="E178" s="3"/>
      <c r="F178" s="3"/>
      <c r="G178" s="3"/>
      <c r="H178" s="3"/>
      <c r="I178" s="3"/>
      <c r="J178" s="3"/>
      <c r="K178" s="3"/>
      <c r="L178" s="3"/>
      <c r="M178" s="3"/>
      <c r="N178" s="3"/>
      <c r="O178" s="3"/>
      <c r="P178" s="49"/>
      <c r="Q178" s="49"/>
      <c r="R178" s="49"/>
      <c r="S178" s="49"/>
      <c r="T178" s="49"/>
      <c r="U178" s="49"/>
      <c r="V178" s="49"/>
      <c r="W178" s="3"/>
      <c r="X178" s="3"/>
      <c r="Y178" s="3"/>
      <c r="Z178" s="3"/>
      <c r="AA178" s="3"/>
      <c r="AB178" s="3"/>
      <c r="AC178" s="3"/>
      <c r="AD178" s="3"/>
      <c r="AE178" s="3"/>
      <c r="AF178" s="3"/>
    </row>
    <row r="179" spans="2:32">
      <c r="B179" s="3"/>
      <c r="C179" s="3"/>
      <c r="D179" s="3"/>
      <c r="E179" s="3"/>
      <c r="F179" s="3"/>
      <c r="G179" s="3"/>
      <c r="H179" s="3"/>
      <c r="I179" s="3"/>
      <c r="J179" s="3"/>
      <c r="K179" s="3"/>
      <c r="L179" s="3"/>
      <c r="M179" s="3"/>
      <c r="N179" s="3"/>
      <c r="O179" s="3"/>
      <c r="P179" s="49"/>
      <c r="Q179" s="49"/>
      <c r="R179" s="49"/>
      <c r="S179" s="49"/>
      <c r="T179" s="49"/>
      <c r="U179" s="49"/>
      <c r="V179" s="49"/>
      <c r="W179" s="3"/>
      <c r="X179" s="3"/>
      <c r="Y179" s="3"/>
      <c r="Z179" s="3"/>
      <c r="AA179" s="3"/>
      <c r="AB179" s="3"/>
      <c r="AC179" s="3"/>
      <c r="AD179" s="3"/>
      <c r="AE179" s="3"/>
      <c r="AF179" s="3"/>
    </row>
    <row r="180" spans="2:32">
      <c r="B180" s="3"/>
      <c r="C180" s="3"/>
      <c r="D180" s="3"/>
      <c r="E180" s="3"/>
      <c r="F180" s="3"/>
      <c r="G180" s="3"/>
      <c r="H180" s="3"/>
      <c r="I180" s="3"/>
      <c r="J180" s="3"/>
      <c r="K180" s="3"/>
      <c r="L180" s="3"/>
      <c r="M180" s="3"/>
      <c r="N180" s="3"/>
      <c r="O180" s="3"/>
      <c r="P180" s="49"/>
      <c r="Q180" s="49"/>
      <c r="R180" s="49"/>
      <c r="S180" s="49"/>
      <c r="T180" s="49"/>
      <c r="U180" s="49"/>
      <c r="V180" s="49"/>
      <c r="W180" s="3"/>
      <c r="X180" s="3"/>
      <c r="Y180" s="3"/>
      <c r="Z180" s="3"/>
      <c r="AA180" s="3"/>
      <c r="AB180" s="3"/>
      <c r="AC180" s="3"/>
      <c r="AD180" s="3"/>
      <c r="AE180" s="3"/>
      <c r="AF180" s="3"/>
    </row>
    <row r="181" spans="2:32">
      <c r="B181" s="3"/>
      <c r="C181" s="3"/>
      <c r="D181" s="3"/>
      <c r="E181" s="3"/>
      <c r="F181" s="3"/>
      <c r="G181" s="3"/>
      <c r="H181" s="3"/>
      <c r="I181" s="3"/>
      <c r="J181" s="3"/>
      <c r="K181" s="3"/>
      <c r="L181" s="3"/>
      <c r="M181" s="3"/>
      <c r="N181" s="3"/>
      <c r="O181" s="3"/>
      <c r="P181" s="49"/>
      <c r="Q181" s="49"/>
      <c r="R181" s="49"/>
      <c r="S181" s="49"/>
      <c r="T181" s="49"/>
      <c r="U181" s="49"/>
      <c r="V181" s="49"/>
      <c r="W181" s="3"/>
      <c r="X181" s="3"/>
      <c r="Y181" s="3"/>
      <c r="Z181" s="3"/>
      <c r="AA181" s="3"/>
      <c r="AB181" s="3"/>
      <c r="AC181" s="3"/>
      <c r="AD181" s="3"/>
      <c r="AE181" s="3"/>
      <c r="AF181" s="3"/>
    </row>
    <row r="182" spans="2:32">
      <c r="B182" s="3"/>
      <c r="C182" s="3"/>
      <c r="D182" s="3"/>
      <c r="E182" s="3"/>
      <c r="F182" s="3"/>
      <c r="G182" s="3"/>
      <c r="H182" s="3"/>
      <c r="I182" s="3"/>
      <c r="J182" s="3"/>
      <c r="K182" s="3"/>
      <c r="L182" s="3"/>
      <c r="M182" s="3"/>
      <c r="N182" s="3"/>
      <c r="O182" s="3"/>
      <c r="P182" s="49"/>
      <c r="Q182" s="49"/>
      <c r="R182" s="49"/>
      <c r="S182" s="49"/>
      <c r="T182" s="49"/>
      <c r="U182" s="49"/>
      <c r="V182" s="49"/>
      <c r="W182" s="3"/>
      <c r="X182" s="3"/>
      <c r="Y182" s="3"/>
      <c r="Z182" s="3"/>
      <c r="AA182" s="3"/>
      <c r="AB182" s="3"/>
      <c r="AC182" s="3"/>
      <c r="AD182" s="3"/>
      <c r="AE182" s="3"/>
      <c r="AF182" s="3"/>
    </row>
    <row r="183" spans="2:32">
      <c r="B183" s="3"/>
      <c r="C183" s="3"/>
      <c r="D183" s="3"/>
      <c r="E183" s="3"/>
      <c r="F183" s="3"/>
      <c r="G183" s="3"/>
      <c r="H183" s="3"/>
      <c r="I183" s="3"/>
      <c r="J183" s="3"/>
      <c r="K183" s="3"/>
      <c r="L183" s="3"/>
      <c r="M183" s="3"/>
      <c r="N183" s="3"/>
      <c r="O183" s="3"/>
      <c r="P183" s="49"/>
      <c r="Q183" s="49"/>
      <c r="R183" s="49"/>
      <c r="S183" s="49"/>
      <c r="T183" s="49"/>
      <c r="U183" s="49"/>
      <c r="V183" s="49"/>
      <c r="W183" s="3"/>
      <c r="X183" s="3"/>
      <c r="Y183" s="3"/>
      <c r="Z183" s="3"/>
      <c r="AA183" s="3"/>
      <c r="AB183" s="3"/>
      <c r="AC183" s="3"/>
      <c r="AD183" s="3"/>
      <c r="AE183" s="3"/>
      <c r="AF183" s="3"/>
    </row>
    <row r="184" spans="2:32">
      <c r="B184" s="3"/>
      <c r="C184" s="3"/>
      <c r="D184" s="3"/>
      <c r="E184" s="3"/>
      <c r="F184" s="3"/>
      <c r="G184" s="3"/>
      <c r="H184" s="3"/>
      <c r="I184" s="3"/>
      <c r="J184" s="3"/>
      <c r="K184" s="3"/>
      <c r="L184" s="3"/>
      <c r="M184" s="3"/>
      <c r="N184" s="3"/>
      <c r="O184" s="3"/>
      <c r="P184" s="49"/>
      <c r="Q184" s="49"/>
      <c r="R184" s="49"/>
      <c r="S184" s="49"/>
      <c r="T184" s="49"/>
      <c r="U184" s="49"/>
      <c r="V184" s="49"/>
      <c r="W184" s="3"/>
      <c r="X184" s="3"/>
      <c r="Y184" s="3"/>
      <c r="Z184" s="3"/>
      <c r="AA184" s="3"/>
      <c r="AB184" s="3"/>
      <c r="AC184" s="3"/>
      <c r="AD184" s="3"/>
      <c r="AE184" s="3"/>
      <c r="AF184" s="3"/>
    </row>
    <row r="185" spans="2:32">
      <c r="B185" s="3"/>
      <c r="C185" s="3"/>
      <c r="D185" s="3"/>
      <c r="E185" s="3"/>
      <c r="F185" s="3"/>
      <c r="G185" s="3"/>
      <c r="H185" s="3"/>
      <c r="I185" s="3"/>
      <c r="J185" s="3"/>
      <c r="K185" s="3"/>
      <c r="L185" s="3"/>
      <c r="M185" s="3"/>
      <c r="N185" s="3"/>
      <c r="O185" s="3"/>
      <c r="P185" s="49"/>
      <c r="Q185" s="49"/>
      <c r="R185" s="49"/>
      <c r="S185" s="49"/>
      <c r="T185" s="49"/>
      <c r="U185" s="49"/>
      <c r="V185" s="49"/>
      <c r="W185" s="3"/>
      <c r="X185" s="3"/>
      <c r="Y185" s="3"/>
      <c r="Z185" s="3"/>
      <c r="AA185" s="3"/>
      <c r="AB185" s="3"/>
      <c r="AC185" s="3"/>
      <c r="AD185" s="3"/>
      <c r="AE185" s="3"/>
      <c r="AF185" s="3"/>
    </row>
    <row r="186" spans="2:32">
      <c r="B186" s="3"/>
      <c r="C186" s="3"/>
      <c r="D186" s="3"/>
      <c r="E186" s="3"/>
      <c r="F186" s="3"/>
      <c r="G186" s="3"/>
      <c r="H186" s="3"/>
      <c r="I186" s="3"/>
      <c r="J186" s="3"/>
      <c r="K186" s="3"/>
      <c r="L186" s="3"/>
      <c r="M186" s="3"/>
      <c r="N186" s="3"/>
      <c r="O186" s="3"/>
      <c r="P186" s="49"/>
      <c r="Q186" s="49"/>
      <c r="R186" s="49"/>
      <c r="S186" s="49"/>
      <c r="T186" s="49"/>
      <c r="U186" s="49"/>
      <c r="V186" s="49"/>
      <c r="W186" s="3"/>
      <c r="X186" s="3"/>
      <c r="Y186" s="3"/>
      <c r="Z186" s="3"/>
      <c r="AA186" s="3"/>
      <c r="AB186" s="3"/>
      <c r="AC186" s="3"/>
      <c r="AD186" s="3"/>
      <c r="AE186" s="3"/>
      <c r="AF186" s="3"/>
    </row>
    <row r="187" spans="2:32">
      <c r="B187" s="3"/>
      <c r="C187" s="3"/>
      <c r="D187" s="3"/>
      <c r="E187" s="3"/>
      <c r="F187" s="3"/>
      <c r="G187" s="3"/>
      <c r="H187" s="3"/>
      <c r="I187" s="3"/>
      <c r="J187" s="3"/>
      <c r="K187" s="3"/>
      <c r="L187" s="3"/>
      <c r="M187" s="3"/>
      <c r="N187" s="3"/>
      <c r="O187" s="3"/>
      <c r="P187" s="49"/>
      <c r="Q187" s="49"/>
      <c r="R187" s="49"/>
      <c r="S187" s="49"/>
      <c r="T187" s="49"/>
      <c r="U187" s="49"/>
      <c r="V187" s="49"/>
      <c r="W187" s="3"/>
      <c r="X187" s="3"/>
      <c r="Y187" s="3"/>
      <c r="Z187" s="3"/>
      <c r="AA187" s="3"/>
      <c r="AB187" s="3"/>
      <c r="AC187" s="3"/>
      <c r="AD187" s="3"/>
      <c r="AE187" s="3"/>
      <c r="AF187" s="3"/>
    </row>
    <row r="188" spans="2:32">
      <c r="B188" s="3"/>
      <c r="C188" s="3"/>
      <c r="D188" s="3"/>
      <c r="E188" s="3"/>
      <c r="F188" s="3"/>
      <c r="G188" s="3"/>
      <c r="H188" s="3"/>
      <c r="I188" s="3"/>
      <c r="J188" s="3"/>
      <c r="K188" s="3"/>
      <c r="L188" s="3"/>
      <c r="M188" s="3"/>
      <c r="N188" s="3"/>
      <c r="O188" s="3"/>
      <c r="P188" s="49"/>
      <c r="Q188" s="49"/>
      <c r="R188" s="49"/>
      <c r="S188" s="49"/>
      <c r="T188" s="49"/>
      <c r="U188" s="49"/>
      <c r="V188" s="49"/>
      <c r="W188" s="3"/>
      <c r="X188" s="3"/>
      <c r="Y188" s="3"/>
      <c r="Z188" s="3"/>
      <c r="AA188" s="3"/>
      <c r="AB188" s="3"/>
      <c r="AC188" s="3"/>
      <c r="AD188" s="3"/>
      <c r="AE188" s="3"/>
      <c r="AF188" s="3"/>
    </row>
    <row r="189" spans="2:32">
      <c r="B189" s="3"/>
      <c r="C189" s="3"/>
      <c r="D189" s="3"/>
      <c r="E189" s="3"/>
      <c r="F189" s="3"/>
      <c r="G189" s="3"/>
      <c r="H189" s="3"/>
      <c r="I189" s="3"/>
      <c r="J189" s="3"/>
      <c r="K189" s="3"/>
      <c r="L189" s="3"/>
      <c r="M189" s="3"/>
      <c r="N189" s="3"/>
      <c r="O189" s="3"/>
      <c r="P189" s="49"/>
      <c r="Q189" s="49"/>
      <c r="R189" s="49"/>
      <c r="S189" s="49"/>
      <c r="T189" s="49"/>
      <c r="U189" s="49"/>
      <c r="V189" s="49"/>
      <c r="W189" s="3"/>
      <c r="X189" s="3"/>
      <c r="Y189" s="3"/>
      <c r="Z189" s="3"/>
      <c r="AA189" s="3"/>
      <c r="AB189" s="3"/>
      <c r="AC189" s="3"/>
      <c r="AD189" s="3"/>
      <c r="AE189" s="3"/>
      <c r="AF189" s="3"/>
    </row>
    <row r="190" spans="2:32">
      <c r="B190" s="3"/>
      <c r="C190" s="3"/>
      <c r="D190" s="3"/>
      <c r="E190" s="3"/>
      <c r="F190" s="3"/>
      <c r="G190" s="3"/>
      <c r="H190" s="3"/>
      <c r="I190" s="3"/>
      <c r="J190" s="3"/>
      <c r="K190" s="3"/>
      <c r="L190" s="3"/>
      <c r="M190" s="3"/>
      <c r="N190" s="3"/>
      <c r="O190" s="3"/>
      <c r="P190" s="49"/>
      <c r="Q190" s="49"/>
      <c r="R190" s="49"/>
      <c r="S190" s="49"/>
      <c r="T190" s="49"/>
      <c r="U190" s="49"/>
      <c r="V190" s="49"/>
      <c r="W190" s="3"/>
      <c r="X190" s="3"/>
      <c r="Y190" s="3"/>
      <c r="Z190" s="3"/>
      <c r="AA190" s="3"/>
      <c r="AB190" s="3"/>
      <c r="AC190" s="3"/>
      <c r="AD190" s="3"/>
      <c r="AE190" s="3"/>
      <c r="AF190" s="3"/>
    </row>
    <row r="191" spans="2:32">
      <c r="B191" s="3"/>
      <c r="C191" s="3"/>
      <c r="D191" s="3"/>
      <c r="E191" s="3"/>
      <c r="F191" s="3"/>
      <c r="G191" s="3"/>
      <c r="H191" s="3"/>
      <c r="I191" s="3"/>
      <c r="J191" s="3"/>
      <c r="K191" s="3"/>
      <c r="L191" s="3"/>
      <c r="M191" s="3"/>
      <c r="N191" s="3"/>
      <c r="O191" s="3"/>
      <c r="P191" s="49"/>
      <c r="Q191" s="49"/>
      <c r="R191" s="49"/>
      <c r="S191" s="49"/>
      <c r="T191" s="49"/>
      <c r="U191" s="49"/>
      <c r="V191" s="49"/>
      <c r="W191" s="3"/>
      <c r="X191" s="3"/>
      <c r="Y191" s="3"/>
      <c r="Z191" s="3"/>
      <c r="AA191" s="3"/>
      <c r="AB191" s="3"/>
      <c r="AC191" s="3"/>
      <c r="AD191" s="3"/>
      <c r="AE191" s="3"/>
      <c r="AF191" s="3"/>
    </row>
    <row r="192" spans="2:32">
      <c r="B192" s="3"/>
      <c r="C192" s="3"/>
      <c r="D192" s="3"/>
      <c r="E192" s="3"/>
      <c r="F192" s="3"/>
      <c r="G192" s="3"/>
      <c r="H192" s="3"/>
      <c r="I192" s="3"/>
      <c r="J192" s="3"/>
      <c r="K192" s="3"/>
      <c r="L192" s="3"/>
      <c r="M192" s="3"/>
      <c r="N192" s="3"/>
      <c r="O192" s="3"/>
      <c r="P192" s="49"/>
      <c r="Q192" s="49"/>
      <c r="R192" s="49"/>
      <c r="S192" s="49"/>
      <c r="T192" s="49"/>
      <c r="U192" s="49"/>
      <c r="V192" s="49"/>
      <c r="W192" s="3"/>
      <c r="X192" s="3"/>
      <c r="Y192" s="3"/>
      <c r="Z192" s="3"/>
      <c r="AA192" s="3"/>
      <c r="AB192" s="3"/>
      <c r="AC192" s="3"/>
      <c r="AD192" s="3"/>
      <c r="AE192" s="3"/>
      <c r="AF192" s="3"/>
    </row>
    <row r="193" spans="2:32">
      <c r="B193" s="3"/>
      <c r="C193" s="3"/>
      <c r="D193" s="3"/>
      <c r="E193" s="3"/>
      <c r="F193" s="3"/>
      <c r="G193" s="3"/>
      <c r="H193" s="3"/>
      <c r="I193" s="3"/>
      <c r="J193" s="3"/>
      <c r="K193" s="3"/>
      <c r="L193" s="3"/>
      <c r="M193" s="3"/>
      <c r="N193" s="3"/>
      <c r="O193" s="3"/>
      <c r="P193" s="49"/>
      <c r="Q193" s="49"/>
      <c r="R193" s="49"/>
      <c r="S193" s="49"/>
      <c r="T193" s="49"/>
      <c r="U193" s="49"/>
      <c r="V193" s="49"/>
      <c r="W193" s="3"/>
      <c r="X193" s="3"/>
      <c r="Y193" s="3"/>
      <c r="Z193" s="3"/>
      <c r="AA193" s="3"/>
      <c r="AB193" s="3"/>
      <c r="AC193" s="3"/>
      <c r="AD193" s="3"/>
      <c r="AE193" s="3"/>
      <c r="AF193" s="3"/>
    </row>
    <row r="194" spans="2:32">
      <c r="B194" s="3"/>
      <c r="C194" s="3"/>
      <c r="D194" s="3"/>
      <c r="E194" s="3"/>
      <c r="F194" s="3"/>
      <c r="G194" s="3"/>
      <c r="H194" s="3"/>
      <c r="I194" s="3"/>
      <c r="J194" s="3"/>
      <c r="K194" s="3"/>
      <c r="L194" s="3"/>
      <c r="M194" s="3"/>
      <c r="N194" s="3"/>
      <c r="O194" s="3"/>
      <c r="P194" s="49"/>
      <c r="Q194" s="49"/>
      <c r="R194" s="49"/>
      <c r="S194" s="49"/>
      <c r="T194" s="49"/>
      <c r="U194" s="49"/>
      <c r="V194" s="49"/>
      <c r="W194" s="3"/>
      <c r="X194" s="3"/>
      <c r="Y194" s="3"/>
      <c r="Z194" s="3"/>
      <c r="AA194" s="3"/>
      <c r="AB194" s="3"/>
      <c r="AC194" s="3"/>
      <c r="AD194" s="3"/>
      <c r="AE194" s="3"/>
      <c r="AF194" s="3"/>
    </row>
    <row r="195" spans="2:32">
      <c r="B195" s="3"/>
      <c r="C195" s="3"/>
      <c r="D195" s="3"/>
      <c r="E195" s="3"/>
      <c r="F195" s="3"/>
      <c r="G195" s="3"/>
      <c r="H195" s="3"/>
      <c r="I195" s="3"/>
      <c r="J195" s="3"/>
      <c r="K195" s="3"/>
      <c r="L195" s="3"/>
      <c r="M195" s="3"/>
      <c r="N195" s="3"/>
      <c r="O195" s="3"/>
      <c r="P195" s="49"/>
      <c r="Q195" s="49"/>
      <c r="R195" s="49"/>
      <c r="S195" s="49"/>
      <c r="T195" s="49"/>
      <c r="U195" s="49"/>
      <c r="V195" s="49"/>
      <c r="W195" s="3"/>
      <c r="X195" s="3"/>
      <c r="Y195" s="3"/>
      <c r="Z195" s="3"/>
      <c r="AA195" s="3"/>
      <c r="AB195" s="3"/>
      <c r="AC195" s="3"/>
      <c r="AD195" s="3"/>
      <c r="AE195" s="3"/>
      <c r="AF195" s="3"/>
    </row>
    <row r="196" spans="2:32">
      <c r="B196" s="3"/>
      <c r="C196" s="3"/>
      <c r="D196" s="3"/>
      <c r="E196" s="3"/>
      <c r="F196" s="3"/>
      <c r="G196" s="3"/>
      <c r="H196" s="3"/>
      <c r="I196" s="3"/>
      <c r="J196" s="3"/>
      <c r="K196" s="3"/>
      <c r="L196" s="3"/>
      <c r="M196" s="3"/>
      <c r="N196" s="3"/>
      <c r="O196" s="3"/>
      <c r="P196" s="49"/>
      <c r="Q196" s="49"/>
      <c r="R196" s="49"/>
      <c r="S196" s="49"/>
      <c r="T196" s="49"/>
      <c r="U196" s="49"/>
      <c r="V196" s="49"/>
      <c r="W196" s="3"/>
      <c r="X196" s="3"/>
      <c r="Y196" s="3"/>
      <c r="Z196" s="3"/>
      <c r="AA196" s="3"/>
      <c r="AB196" s="3"/>
      <c r="AC196" s="3"/>
      <c r="AD196" s="3"/>
      <c r="AE196" s="3"/>
      <c r="AF196" s="3"/>
    </row>
    <row r="197" spans="2:32">
      <c r="B197" s="3"/>
      <c r="C197" s="3"/>
      <c r="D197" s="3"/>
      <c r="E197" s="3"/>
      <c r="F197" s="3"/>
      <c r="G197" s="3"/>
      <c r="H197" s="3"/>
      <c r="I197" s="3"/>
      <c r="J197" s="3"/>
      <c r="K197" s="3"/>
      <c r="L197" s="3"/>
      <c r="M197" s="3"/>
      <c r="N197" s="3"/>
      <c r="O197" s="3"/>
      <c r="P197" s="49"/>
      <c r="Q197" s="49"/>
      <c r="R197" s="49"/>
      <c r="S197" s="49"/>
      <c r="T197" s="49"/>
      <c r="U197" s="49"/>
      <c r="V197" s="49"/>
      <c r="W197" s="3"/>
      <c r="X197" s="3"/>
      <c r="Y197" s="3"/>
      <c r="Z197" s="3"/>
      <c r="AA197" s="3"/>
      <c r="AB197" s="3"/>
      <c r="AC197" s="3"/>
      <c r="AD197" s="3"/>
      <c r="AE197" s="3"/>
      <c r="AF197" s="3"/>
    </row>
    <row r="198" spans="2:32">
      <c r="B198" s="3"/>
      <c r="C198" s="3"/>
      <c r="D198" s="3"/>
      <c r="E198" s="3"/>
      <c r="F198" s="3"/>
      <c r="G198" s="3"/>
      <c r="H198" s="3"/>
      <c r="I198" s="3"/>
      <c r="J198" s="3"/>
      <c r="K198" s="3"/>
      <c r="L198" s="3"/>
      <c r="M198" s="3"/>
      <c r="N198" s="3"/>
      <c r="O198" s="3"/>
      <c r="P198" s="49"/>
      <c r="Q198" s="49"/>
      <c r="R198" s="49"/>
      <c r="S198" s="49"/>
      <c r="T198" s="49"/>
      <c r="U198" s="49"/>
      <c r="V198" s="49"/>
      <c r="W198" s="3"/>
      <c r="X198" s="3"/>
      <c r="Y198" s="3"/>
      <c r="Z198" s="3"/>
      <c r="AA198" s="3"/>
      <c r="AB198" s="3"/>
      <c r="AC198" s="3"/>
      <c r="AD198" s="3"/>
      <c r="AE198" s="3"/>
      <c r="AF198" s="3"/>
    </row>
    <row r="199" spans="2:32">
      <c r="B199" s="3"/>
      <c r="C199" s="3"/>
      <c r="D199" s="3"/>
      <c r="E199" s="3"/>
      <c r="F199" s="3"/>
      <c r="G199" s="3"/>
      <c r="H199" s="3"/>
      <c r="I199" s="3"/>
      <c r="J199" s="3"/>
      <c r="K199" s="3"/>
      <c r="L199" s="3"/>
      <c r="M199" s="3"/>
      <c r="N199" s="3"/>
      <c r="O199" s="3"/>
      <c r="P199" s="49"/>
      <c r="Q199" s="49"/>
      <c r="R199" s="49"/>
      <c r="S199" s="49"/>
      <c r="T199" s="49"/>
      <c r="U199" s="49"/>
      <c r="V199" s="49"/>
      <c r="W199" s="3"/>
      <c r="X199" s="3"/>
      <c r="Y199" s="3"/>
      <c r="Z199" s="3"/>
      <c r="AA199" s="3"/>
      <c r="AB199" s="3"/>
      <c r="AC199" s="3"/>
      <c r="AD199" s="3"/>
      <c r="AE199" s="3"/>
      <c r="AF199" s="3"/>
    </row>
    <row r="200" spans="2:32">
      <c r="B200" s="3"/>
      <c r="C200" s="3"/>
      <c r="D200" s="3"/>
      <c r="E200" s="3"/>
      <c r="F200" s="3"/>
      <c r="G200" s="3"/>
      <c r="H200" s="3"/>
      <c r="I200" s="3"/>
      <c r="J200" s="3"/>
      <c r="K200" s="3"/>
      <c r="L200" s="3"/>
      <c r="M200" s="3"/>
      <c r="N200" s="3"/>
      <c r="O200" s="3"/>
      <c r="P200" s="49"/>
      <c r="Q200" s="49"/>
      <c r="R200" s="49"/>
      <c r="S200" s="49"/>
      <c r="T200" s="49"/>
      <c r="U200" s="49"/>
      <c r="V200" s="49"/>
      <c r="W200" s="3"/>
      <c r="X200" s="3"/>
      <c r="Y200" s="3"/>
      <c r="Z200" s="3"/>
      <c r="AA200" s="3"/>
      <c r="AB200" s="3"/>
      <c r="AC200" s="3"/>
      <c r="AD200" s="3"/>
      <c r="AE200" s="3"/>
      <c r="AF200" s="3"/>
    </row>
    <row r="201" spans="2:32">
      <c r="B201" s="3"/>
      <c r="C201" s="3"/>
      <c r="D201" s="3"/>
      <c r="E201" s="3"/>
      <c r="F201" s="3"/>
      <c r="G201" s="3"/>
      <c r="H201" s="3"/>
      <c r="I201" s="3"/>
      <c r="J201" s="3"/>
      <c r="K201" s="3"/>
      <c r="L201" s="3"/>
      <c r="M201" s="3"/>
      <c r="N201" s="3"/>
      <c r="O201" s="3"/>
      <c r="P201" s="49"/>
      <c r="Q201" s="49"/>
      <c r="R201" s="49"/>
      <c r="S201" s="49"/>
      <c r="T201" s="49"/>
      <c r="U201" s="49"/>
      <c r="V201" s="49"/>
      <c r="W201" s="3"/>
      <c r="X201" s="3"/>
      <c r="Y201" s="3"/>
      <c r="Z201" s="3"/>
      <c r="AA201" s="3"/>
      <c r="AB201" s="3"/>
      <c r="AC201" s="3"/>
      <c r="AD201" s="3"/>
      <c r="AE201" s="3"/>
      <c r="AF201" s="3"/>
    </row>
    <row r="202" spans="2:32">
      <c r="B202" s="3"/>
      <c r="C202" s="3"/>
      <c r="D202" s="3"/>
      <c r="E202" s="3"/>
      <c r="F202" s="3"/>
      <c r="G202" s="3"/>
      <c r="H202" s="3"/>
      <c r="I202" s="3"/>
      <c r="J202" s="3"/>
      <c r="K202" s="3"/>
      <c r="L202" s="3"/>
      <c r="M202" s="3"/>
      <c r="N202" s="3"/>
      <c r="O202" s="3"/>
      <c r="P202" s="49"/>
      <c r="Q202" s="49"/>
      <c r="R202" s="49"/>
      <c r="S202" s="49"/>
      <c r="T202" s="49"/>
      <c r="U202" s="49"/>
      <c r="V202" s="49"/>
      <c r="W202" s="3"/>
      <c r="X202" s="3"/>
      <c r="Y202" s="3"/>
      <c r="Z202" s="3"/>
      <c r="AA202" s="3"/>
      <c r="AB202" s="3"/>
      <c r="AC202" s="3"/>
      <c r="AD202" s="3"/>
      <c r="AE202" s="3"/>
      <c r="AF202" s="3"/>
    </row>
    <row r="203" spans="2:32">
      <c r="B203" s="3"/>
      <c r="C203" s="3"/>
      <c r="D203" s="3"/>
      <c r="E203" s="3"/>
      <c r="F203" s="3"/>
      <c r="G203" s="3"/>
      <c r="H203" s="3"/>
      <c r="I203" s="3"/>
      <c r="J203" s="3"/>
      <c r="K203" s="3"/>
      <c r="L203" s="3"/>
      <c r="M203" s="3"/>
      <c r="N203" s="3"/>
      <c r="O203" s="3"/>
      <c r="P203" s="49"/>
      <c r="Q203" s="49"/>
      <c r="R203" s="49"/>
      <c r="S203" s="49"/>
      <c r="T203" s="49"/>
      <c r="U203" s="49"/>
      <c r="V203" s="49"/>
      <c r="W203" s="3"/>
      <c r="X203" s="3"/>
      <c r="Y203" s="3"/>
      <c r="Z203" s="3"/>
      <c r="AA203" s="3"/>
      <c r="AB203" s="3"/>
      <c r="AC203" s="3"/>
      <c r="AD203" s="3"/>
      <c r="AE203" s="3"/>
      <c r="AF203" s="3"/>
    </row>
    <row r="204" spans="2:32">
      <c r="B204" s="3"/>
      <c r="C204" s="3"/>
      <c r="D204" s="3"/>
      <c r="E204" s="3"/>
      <c r="F204" s="3"/>
      <c r="G204" s="3"/>
      <c r="H204" s="3"/>
      <c r="I204" s="3"/>
      <c r="J204" s="3"/>
      <c r="K204" s="3"/>
      <c r="L204" s="3"/>
      <c r="M204" s="3"/>
      <c r="N204" s="3"/>
      <c r="O204" s="3"/>
      <c r="P204" s="49"/>
      <c r="Q204" s="49"/>
      <c r="R204" s="49"/>
      <c r="S204" s="49"/>
      <c r="T204" s="49"/>
      <c r="U204" s="49"/>
      <c r="V204" s="49"/>
      <c r="W204" s="3"/>
      <c r="X204" s="3"/>
      <c r="Y204" s="3"/>
      <c r="Z204" s="3"/>
      <c r="AA204" s="3"/>
      <c r="AB204" s="3"/>
      <c r="AC204" s="3"/>
      <c r="AD204" s="3"/>
      <c r="AE204" s="3"/>
      <c r="AF204" s="3"/>
    </row>
    <row r="205" spans="2:32">
      <c r="B205" s="3"/>
      <c r="C205" s="3"/>
      <c r="D205" s="3"/>
      <c r="E205" s="3"/>
      <c r="F205" s="3"/>
      <c r="G205" s="3"/>
      <c r="H205" s="3"/>
      <c r="I205" s="3"/>
      <c r="J205" s="3"/>
      <c r="K205" s="3"/>
      <c r="L205" s="3"/>
      <c r="M205" s="3"/>
      <c r="N205" s="3"/>
      <c r="O205" s="3"/>
      <c r="P205" s="49"/>
      <c r="Q205" s="49"/>
      <c r="R205" s="49"/>
      <c r="S205" s="49"/>
      <c r="T205" s="49"/>
      <c r="U205" s="49"/>
      <c r="V205" s="49"/>
      <c r="W205" s="3"/>
      <c r="X205" s="3"/>
      <c r="Y205" s="3"/>
      <c r="Z205" s="3"/>
      <c r="AA205" s="3"/>
      <c r="AB205" s="3"/>
      <c r="AC205" s="3"/>
      <c r="AD205" s="3"/>
      <c r="AE205" s="3"/>
      <c r="AF205" s="3"/>
    </row>
    <row r="206" spans="2:32">
      <c r="B206" s="3"/>
      <c r="C206" s="3"/>
      <c r="D206" s="3"/>
      <c r="E206" s="3"/>
      <c r="F206" s="3"/>
      <c r="G206" s="3"/>
      <c r="H206" s="3"/>
      <c r="I206" s="3"/>
      <c r="J206" s="3"/>
      <c r="K206" s="3"/>
      <c r="L206" s="3"/>
      <c r="M206" s="3"/>
      <c r="N206" s="3"/>
      <c r="O206" s="3"/>
      <c r="P206" s="49"/>
      <c r="Q206" s="49"/>
      <c r="R206" s="49"/>
      <c r="S206" s="49"/>
      <c r="T206" s="49"/>
      <c r="U206" s="49"/>
      <c r="V206" s="49"/>
      <c r="W206" s="3"/>
      <c r="X206" s="3"/>
      <c r="Y206" s="3"/>
      <c r="Z206" s="3"/>
      <c r="AA206" s="3"/>
      <c r="AB206" s="3"/>
      <c r="AC206" s="3"/>
      <c r="AD206" s="3"/>
      <c r="AE206" s="3"/>
      <c r="AF206" s="3"/>
    </row>
    <row r="207" spans="2:32">
      <c r="B207" s="3"/>
      <c r="C207" s="3"/>
      <c r="D207" s="3"/>
      <c r="E207" s="3"/>
      <c r="F207" s="3"/>
      <c r="G207" s="3"/>
      <c r="H207" s="3"/>
      <c r="I207" s="3"/>
      <c r="J207" s="3"/>
      <c r="K207" s="3"/>
      <c r="L207" s="3"/>
      <c r="M207" s="3"/>
      <c r="N207" s="3"/>
      <c r="O207" s="3"/>
      <c r="P207" s="49"/>
      <c r="Q207" s="49"/>
      <c r="R207" s="49"/>
      <c r="S207" s="49"/>
      <c r="T207" s="49"/>
      <c r="U207" s="49"/>
      <c r="V207" s="49"/>
      <c r="W207" s="3"/>
      <c r="X207" s="3"/>
      <c r="Y207" s="3"/>
      <c r="Z207" s="3"/>
      <c r="AA207" s="3"/>
      <c r="AB207" s="3"/>
      <c r="AC207" s="3"/>
      <c r="AD207" s="3"/>
      <c r="AE207" s="3"/>
      <c r="AF207" s="3"/>
    </row>
    <row r="208" spans="2:32">
      <c r="B208" s="3"/>
      <c r="C208" s="3"/>
      <c r="D208" s="3"/>
      <c r="E208" s="3"/>
      <c r="F208" s="3"/>
      <c r="G208" s="3"/>
      <c r="H208" s="3"/>
      <c r="I208" s="3"/>
      <c r="J208" s="3"/>
      <c r="K208" s="3"/>
      <c r="L208" s="3"/>
      <c r="M208" s="3"/>
      <c r="N208" s="3"/>
      <c r="O208" s="3"/>
      <c r="P208" s="49"/>
      <c r="Q208" s="49"/>
      <c r="R208" s="49"/>
      <c r="S208" s="49"/>
      <c r="T208" s="49"/>
      <c r="U208" s="49"/>
      <c r="V208" s="49"/>
      <c r="W208" s="3"/>
      <c r="X208" s="3"/>
      <c r="Y208" s="3"/>
      <c r="Z208" s="3"/>
      <c r="AA208" s="3"/>
      <c r="AB208" s="3"/>
      <c r="AC208" s="3"/>
      <c r="AD208" s="3"/>
      <c r="AE208" s="3"/>
      <c r="AF208" s="3"/>
    </row>
    <row r="209" spans="2:32">
      <c r="B209" s="3"/>
      <c r="C209" s="3"/>
      <c r="D209" s="3"/>
      <c r="E209" s="3"/>
      <c r="F209" s="3"/>
      <c r="G209" s="3"/>
      <c r="H209" s="3"/>
      <c r="I209" s="3"/>
      <c r="J209" s="3"/>
      <c r="K209" s="3"/>
      <c r="L209" s="3"/>
      <c r="M209" s="3"/>
      <c r="N209" s="3"/>
      <c r="O209" s="3"/>
      <c r="P209" s="49"/>
      <c r="Q209" s="49"/>
      <c r="R209" s="49"/>
      <c r="S209" s="49"/>
      <c r="T209" s="49"/>
      <c r="U209" s="49"/>
      <c r="V209" s="49"/>
      <c r="W209" s="3"/>
      <c r="X209" s="3"/>
      <c r="Y209" s="3"/>
      <c r="Z209" s="3"/>
      <c r="AA209" s="3"/>
      <c r="AB209" s="3"/>
      <c r="AC209" s="3"/>
      <c r="AD209" s="3"/>
      <c r="AE209" s="3"/>
      <c r="AF209" s="3"/>
    </row>
    <row r="210" spans="2:32">
      <c r="B210" s="3"/>
      <c r="C210" s="3"/>
      <c r="D210" s="3"/>
      <c r="E210" s="3"/>
      <c r="F210" s="3"/>
      <c r="G210" s="3"/>
      <c r="H210" s="3"/>
      <c r="I210" s="3"/>
      <c r="J210" s="3"/>
      <c r="K210" s="3"/>
      <c r="L210" s="3"/>
      <c r="M210" s="3"/>
      <c r="N210" s="3"/>
      <c r="O210" s="3"/>
      <c r="P210" s="49"/>
      <c r="Q210" s="49"/>
      <c r="R210" s="49"/>
      <c r="S210" s="49"/>
      <c r="T210" s="49"/>
      <c r="U210" s="49"/>
      <c r="V210" s="49"/>
      <c r="W210" s="3"/>
      <c r="X210" s="3"/>
      <c r="Y210" s="3"/>
      <c r="Z210" s="3"/>
      <c r="AA210" s="3"/>
      <c r="AB210" s="3"/>
      <c r="AC210" s="3"/>
      <c r="AD210" s="3"/>
      <c r="AE210" s="3"/>
      <c r="AF210" s="3"/>
    </row>
    <row r="211" spans="2:32">
      <c r="B211" s="3"/>
      <c r="C211" s="3"/>
      <c r="D211" s="3"/>
      <c r="E211" s="3"/>
      <c r="F211" s="3"/>
      <c r="G211" s="3"/>
      <c r="H211" s="3"/>
      <c r="I211" s="3"/>
      <c r="J211" s="3"/>
      <c r="K211" s="3"/>
      <c r="L211" s="3"/>
      <c r="M211" s="3"/>
      <c r="N211" s="3"/>
      <c r="O211" s="3"/>
      <c r="P211" s="49"/>
      <c r="Q211" s="49"/>
      <c r="R211" s="49"/>
      <c r="S211" s="49"/>
      <c r="T211" s="49"/>
      <c r="U211" s="49"/>
      <c r="V211" s="49"/>
      <c r="W211" s="3"/>
      <c r="X211" s="3"/>
      <c r="Y211" s="3"/>
      <c r="Z211" s="3"/>
      <c r="AA211" s="3"/>
      <c r="AB211" s="3"/>
      <c r="AC211" s="3"/>
      <c r="AD211" s="3"/>
      <c r="AE211" s="3"/>
      <c r="AF211" s="3"/>
    </row>
    <row r="212" spans="2:32">
      <c r="B212" s="3"/>
      <c r="C212" s="3"/>
      <c r="D212" s="3"/>
      <c r="E212" s="3"/>
      <c r="F212" s="3"/>
      <c r="G212" s="3"/>
      <c r="H212" s="3"/>
      <c r="I212" s="3"/>
      <c r="J212" s="3"/>
      <c r="K212" s="3"/>
      <c r="L212" s="3"/>
      <c r="M212" s="3"/>
      <c r="N212" s="3"/>
      <c r="O212" s="3"/>
      <c r="P212" s="49"/>
      <c r="Q212" s="49"/>
      <c r="R212" s="49"/>
      <c r="S212" s="49"/>
      <c r="T212" s="49"/>
      <c r="U212" s="49"/>
      <c r="V212" s="49"/>
      <c r="W212" s="3"/>
      <c r="X212" s="3"/>
      <c r="Y212" s="3"/>
      <c r="Z212" s="3"/>
      <c r="AA212" s="3"/>
      <c r="AB212" s="3"/>
      <c r="AC212" s="3"/>
      <c r="AD212" s="3"/>
      <c r="AE212" s="3"/>
      <c r="AF212" s="3"/>
    </row>
  </sheetData>
  <sheetProtection algorithmName="SHA-512" hashValue="HTZRR1vr5CnmuRMraDaU0TlSIWDZRlfIlG/BKrlc0B8p+4gva0RKS3Wc9MB5dIuj+dZsfeu3ukF7RNYtsAuPfg==" saltValue="y/NXbTJ7KUdOpvAHST2OTg==" spinCount="100000" sheet="1" objects="1" scenarios="1"/>
  <mergeCells count="25">
    <mergeCell ref="A68:B68"/>
    <mergeCell ref="L9:M9"/>
    <mergeCell ref="I24:N25"/>
    <mergeCell ref="A45:B45"/>
    <mergeCell ref="A46:B46"/>
    <mergeCell ref="E33:F33"/>
    <mergeCell ref="E34:F34"/>
    <mergeCell ref="A43:B43"/>
    <mergeCell ref="A44:B44"/>
    <mergeCell ref="A75:B75"/>
    <mergeCell ref="A1:D1"/>
    <mergeCell ref="A12:E12"/>
    <mergeCell ref="A25:D25"/>
    <mergeCell ref="A31:H31"/>
    <mergeCell ref="A73:B73"/>
    <mergeCell ref="A70:B70"/>
    <mergeCell ref="A71:B71"/>
    <mergeCell ref="A72:B72"/>
    <mergeCell ref="A47:B47"/>
    <mergeCell ref="A51:B51"/>
    <mergeCell ref="A55:B55"/>
    <mergeCell ref="A69:B69"/>
    <mergeCell ref="A59:B59"/>
    <mergeCell ref="A63:B63"/>
    <mergeCell ref="A67:B67"/>
  </mergeCells>
  <phoneticPr fontId="3" type="noConversion"/>
  <conditionalFormatting sqref="A17 E20 G33:G34">
    <cfRule type="cellIs" dxfId="2" priority="1" stopIfTrue="1" operator="equal">
      <formula>"p. mois (/ 6.5 !)"</formula>
    </cfRule>
  </conditionalFormatting>
  <conditionalFormatting sqref="D17">
    <cfRule type="cellIs" dxfId="1" priority="2" stopIfTrue="1" operator="between">
      <formula>1100</formula>
      <formula>1500</formula>
    </cfRule>
  </conditionalFormatting>
  <conditionalFormatting sqref="D18">
    <cfRule type="cellIs" dxfId="0" priority="3" stopIfTrue="1" operator="lessThan">
      <formula>13000</formula>
    </cfRule>
  </conditionalFormatting>
  <pageMargins left="0.78740157499999996" right="0.78740157499999996" top="0.984251969" bottom="0.984251969" header="0.4921259845" footer="0.4921259845"/>
  <pageSetup paperSize="9" orientation="landscape" horizontalDpi="300" verticalDpi="300" r:id="rId1"/>
  <headerFooter alignWithMargins="0"/>
  <ignoredErrors>
    <ignoredError sqref="R13:R16 S14:S17 U14:U17 T14:T15 T17 R18 P19:P21 V43:V74" unlockedFormula="1"/>
    <ignoredError sqref="T16" formula="1"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3078" r:id="rId4" name="Option Button 6">
              <controlPr locked="0" defaultSize="0" autoFill="0" autoLine="0" autoPict="0">
                <anchor moveWithCells="1">
                  <from>
                    <xdr:col>1</xdr:col>
                    <xdr:colOff>47625</xdr:colOff>
                    <xdr:row>3</xdr:row>
                    <xdr:rowOff>0</xdr:rowOff>
                  </from>
                  <to>
                    <xdr:col>2</xdr:col>
                    <xdr:colOff>57150</xdr:colOff>
                    <xdr:row>4</xdr:row>
                    <xdr:rowOff>47625</xdr:rowOff>
                  </to>
                </anchor>
              </controlPr>
            </control>
          </mc:Choice>
        </mc:AlternateContent>
        <mc:AlternateContent xmlns:mc="http://schemas.openxmlformats.org/markup-compatibility/2006">
          <mc:Choice Requires="x14">
            <control shapeId="3079" r:id="rId5" name="Option Button 7">
              <controlPr locked="0" defaultSize="0" autoFill="0" autoLine="0" autoPict="0">
                <anchor moveWithCells="1">
                  <from>
                    <xdr:col>1</xdr:col>
                    <xdr:colOff>47625</xdr:colOff>
                    <xdr:row>3</xdr:row>
                    <xdr:rowOff>171450</xdr:rowOff>
                  </from>
                  <to>
                    <xdr:col>2</xdr:col>
                    <xdr:colOff>57150</xdr:colOff>
                    <xdr:row>5</xdr:row>
                    <xdr:rowOff>19050</xdr:rowOff>
                  </to>
                </anchor>
              </controlPr>
            </control>
          </mc:Choice>
        </mc:AlternateContent>
        <mc:AlternateContent xmlns:mc="http://schemas.openxmlformats.org/markup-compatibility/2006">
          <mc:Choice Requires="x14">
            <control shapeId="3080" r:id="rId6" name="Option Button 8">
              <controlPr locked="0" defaultSize="0" autoFill="0" autoLine="0" autoPict="0">
                <anchor moveWithCells="1">
                  <from>
                    <xdr:col>1</xdr:col>
                    <xdr:colOff>47625</xdr:colOff>
                    <xdr:row>4</xdr:row>
                    <xdr:rowOff>171450</xdr:rowOff>
                  </from>
                  <to>
                    <xdr:col>2</xdr:col>
                    <xdr:colOff>57150</xdr:colOff>
                    <xdr:row>6</xdr:row>
                    <xdr:rowOff>19050</xdr:rowOff>
                  </to>
                </anchor>
              </controlPr>
            </control>
          </mc:Choice>
        </mc:AlternateContent>
        <mc:AlternateContent xmlns:mc="http://schemas.openxmlformats.org/markup-compatibility/2006">
          <mc:Choice Requires="x14">
            <control shapeId="3081" r:id="rId7" name="Option Button 9">
              <controlPr locked="0" defaultSize="0" autoFill="0" autoLine="0" autoPict="0">
                <anchor moveWithCells="1">
                  <from>
                    <xdr:col>1</xdr:col>
                    <xdr:colOff>47625</xdr:colOff>
                    <xdr:row>5</xdr:row>
                    <xdr:rowOff>171450</xdr:rowOff>
                  </from>
                  <to>
                    <xdr:col>2</xdr:col>
                    <xdr:colOff>57150</xdr:colOff>
                    <xdr:row>7</xdr:row>
                    <xdr:rowOff>9525</xdr:rowOff>
                  </to>
                </anchor>
              </controlPr>
            </control>
          </mc:Choice>
        </mc:AlternateContent>
        <mc:AlternateContent xmlns:mc="http://schemas.openxmlformats.org/markup-compatibility/2006">
          <mc:Choice Requires="x14">
            <control shapeId="3089" r:id="rId8" name="Option Button 17">
              <controlPr locked="0" defaultSize="0" autoFill="0" autoLine="0" autoPict="0">
                <anchor moveWithCells="1">
                  <from>
                    <xdr:col>8</xdr:col>
                    <xdr:colOff>19050</xdr:colOff>
                    <xdr:row>4</xdr:row>
                    <xdr:rowOff>190500</xdr:rowOff>
                  </from>
                  <to>
                    <xdr:col>9</xdr:col>
                    <xdr:colOff>57150</xdr:colOff>
                    <xdr:row>6</xdr:row>
                    <xdr:rowOff>19050</xdr:rowOff>
                  </to>
                </anchor>
              </controlPr>
            </control>
          </mc:Choice>
        </mc:AlternateContent>
        <mc:AlternateContent xmlns:mc="http://schemas.openxmlformats.org/markup-compatibility/2006">
          <mc:Choice Requires="x14">
            <control shapeId="3090" r:id="rId9" name="Option Button 18">
              <controlPr locked="0" defaultSize="0" autoFill="0" autoLine="0" autoPict="0">
                <anchor moveWithCells="1">
                  <from>
                    <xdr:col>8</xdr:col>
                    <xdr:colOff>19050</xdr:colOff>
                    <xdr:row>5</xdr:row>
                    <xdr:rowOff>171450</xdr:rowOff>
                  </from>
                  <to>
                    <xdr:col>9</xdr:col>
                    <xdr:colOff>57150</xdr:colOff>
                    <xdr:row>7</xdr:row>
                    <xdr:rowOff>19050</xdr:rowOff>
                  </to>
                </anchor>
              </controlPr>
            </control>
          </mc:Choice>
        </mc:AlternateContent>
        <mc:AlternateContent xmlns:mc="http://schemas.openxmlformats.org/markup-compatibility/2006">
          <mc:Choice Requires="x14">
            <control shapeId="3092" r:id="rId10" name="Option Button 20">
              <controlPr locked="0" defaultSize="0" autoFill="0" autoLine="0" autoPict="0">
                <anchor moveWithCells="1">
                  <from>
                    <xdr:col>4</xdr:col>
                    <xdr:colOff>19050</xdr:colOff>
                    <xdr:row>4</xdr:row>
                    <xdr:rowOff>190500</xdr:rowOff>
                  </from>
                  <to>
                    <xdr:col>5</xdr:col>
                    <xdr:colOff>57150</xdr:colOff>
                    <xdr:row>6</xdr:row>
                    <xdr:rowOff>19050</xdr:rowOff>
                  </to>
                </anchor>
              </controlPr>
            </control>
          </mc:Choice>
        </mc:AlternateContent>
        <mc:AlternateContent xmlns:mc="http://schemas.openxmlformats.org/markup-compatibility/2006">
          <mc:Choice Requires="x14">
            <control shapeId="3093" r:id="rId11" name="Option Button 21">
              <controlPr locked="0" defaultSize="0" autoFill="0" autoLine="0" autoPict="0">
                <anchor moveWithCells="1">
                  <from>
                    <xdr:col>4</xdr:col>
                    <xdr:colOff>19050</xdr:colOff>
                    <xdr:row>5</xdr:row>
                    <xdr:rowOff>171450</xdr:rowOff>
                  </from>
                  <to>
                    <xdr:col>5</xdr:col>
                    <xdr:colOff>57150</xdr:colOff>
                    <xdr:row>7</xdr:row>
                    <xdr:rowOff>9525</xdr:rowOff>
                  </to>
                </anchor>
              </controlPr>
            </control>
          </mc:Choice>
        </mc:AlternateContent>
        <mc:AlternateContent xmlns:mc="http://schemas.openxmlformats.org/markup-compatibility/2006">
          <mc:Choice Requires="x14">
            <control shapeId="3094" r:id="rId12" name="Check Box 22">
              <controlPr locked="0" defaultSize="0" autoFill="0" autoLine="0" autoPict="0">
                <anchor moveWithCells="1">
                  <from>
                    <xdr:col>3</xdr:col>
                    <xdr:colOff>685800</xdr:colOff>
                    <xdr:row>41</xdr:row>
                    <xdr:rowOff>19050</xdr:rowOff>
                  </from>
                  <to>
                    <xdr:col>4</xdr:col>
                    <xdr:colOff>57150</xdr:colOff>
                    <xdr:row>43</xdr:row>
                    <xdr:rowOff>19050</xdr:rowOff>
                  </to>
                </anchor>
              </controlPr>
            </control>
          </mc:Choice>
        </mc:AlternateContent>
        <mc:AlternateContent xmlns:mc="http://schemas.openxmlformats.org/markup-compatibility/2006">
          <mc:Choice Requires="x14">
            <control shapeId="3095" r:id="rId13" name="Check Box 23">
              <controlPr locked="0" defaultSize="0" autoFill="0" autoLine="0" autoPict="0">
                <anchor moveWithCells="1">
                  <from>
                    <xdr:col>3</xdr:col>
                    <xdr:colOff>685800</xdr:colOff>
                    <xdr:row>42</xdr:row>
                    <xdr:rowOff>133350</xdr:rowOff>
                  </from>
                  <to>
                    <xdr:col>4</xdr:col>
                    <xdr:colOff>57150</xdr:colOff>
                    <xdr:row>44</xdr:row>
                    <xdr:rowOff>19050</xdr:rowOff>
                  </to>
                </anchor>
              </controlPr>
            </control>
          </mc:Choice>
        </mc:AlternateContent>
        <mc:AlternateContent xmlns:mc="http://schemas.openxmlformats.org/markup-compatibility/2006">
          <mc:Choice Requires="x14">
            <control shapeId="3096" r:id="rId14" name="Check Box 24">
              <controlPr locked="0" defaultSize="0" autoFill="0" autoLine="0" autoPict="0">
                <anchor moveWithCells="1">
                  <from>
                    <xdr:col>3</xdr:col>
                    <xdr:colOff>685800</xdr:colOff>
                    <xdr:row>43</xdr:row>
                    <xdr:rowOff>133350</xdr:rowOff>
                  </from>
                  <to>
                    <xdr:col>4</xdr:col>
                    <xdr:colOff>57150</xdr:colOff>
                    <xdr:row>45</xdr:row>
                    <xdr:rowOff>19050</xdr:rowOff>
                  </to>
                </anchor>
              </controlPr>
            </control>
          </mc:Choice>
        </mc:AlternateContent>
        <mc:AlternateContent xmlns:mc="http://schemas.openxmlformats.org/markup-compatibility/2006">
          <mc:Choice Requires="x14">
            <control shapeId="3097" r:id="rId15" name="Check Box 25">
              <controlPr locked="0" defaultSize="0" autoFill="0" autoLine="0" autoPict="0">
                <anchor moveWithCells="1">
                  <from>
                    <xdr:col>3</xdr:col>
                    <xdr:colOff>685800</xdr:colOff>
                    <xdr:row>44</xdr:row>
                    <xdr:rowOff>133350</xdr:rowOff>
                  </from>
                  <to>
                    <xdr:col>4</xdr:col>
                    <xdr:colOff>57150</xdr:colOff>
                    <xdr:row>46</xdr:row>
                    <xdr:rowOff>19050</xdr:rowOff>
                  </to>
                </anchor>
              </controlPr>
            </control>
          </mc:Choice>
        </mc:AlternateContent>
        <mc:AlternateContent xmlns:mc="http://schemas.openxmlformats.org/markup-compatibility/2006">
          <mc:Choice Requires="x14">
            <control shapeId="3098" r:id="rId16" name="Check Box 26">
              <controlPr locked="0" defaultSize="0" autoFill="0" autoLine="0" autoPict="0">
                <anchor moveWithCells="1">
                  <from>
                    <xdr:col>3</xdr:col>
                    <xdr:colOff>685800</xdr:colOff>
                    <xdr:row>45</xdr:row>
                    <xdr:rowOff>133350</xdr:rowOff>
                  </from>
                  <to>
                    <xdr:col>4</xdr:col>
                    <xdr:colOff>57150</xdr:colOff>
                    <xdr:row>47</xdr:row>
                    <xdr:rowOff>19050</xdr:rowOff>
                  </to>
                </anchor>
              </controlPr>
            </control>
          </mc:Choice>
        </mc:AlternateContent>
        <mc:AlternateContent xmlns:mc="http://schemas.openxmlformats.org/markup-compatibility/2006">
          <mc:Choice Requires="x14">
            <control shapeId="3099" r:id="rId17" name="Check Box 27">
              <controlPr locked="0" defaultSize="0" autoFill="0" autoLine="0" autoPict="0">
                <anchor moveWithCells="1">
                  <from>
                    <xdr:col>6</xdr:col>
                    <xdr:colOff>304800</xdr:colOff>
                    <xdr:row>41</xdr:row>
                    <xdr:rowOff>19050</xdr:rowOff>
                  </from>
                  <to>
                    <xdr:col>7</xdr:col>
                    <xdr:colOff>85725</xdr:colOff>
                    <xdr:row>43</xdr:row>
                    <xdr:rowOff>19050</xdr:rowOff>
                  </to>
                </anchor>
              </controlPr>
            </control>
          </mc:Choice>
        </mc:AlternateContent>
        <mc:AlternateContent xmlns:mc="http://schemas.openxmlformats.org/markup-compatibility/2006">
          <mc:Choice Requires="x14">
            <control shapeId="3100" r:id="rId18" name="Check Box 28">
              <controlPr locked="0" defaultSize="0" autoFill="0" autoLine="0" autoPict="0">
                <anchor moveWithCells="1">
                  <from>
                    <xdr:col>6</xdr:col>
                    <xdr:colOff>304800</xdr:colOff>
                    <xdr:row>42</xdr:row>
                    <xdr:rowOff>133350</xdr:rowOff>
                  </from>
                  <to>
                    <xdr:col>7</xdr:col>
                    <xdr:colOff>85725</xdr:colOff>
                    <xdr:row>44</xdr:row>
                    <xdr:rowOff>19050</xdr:rowOff>
                  </to>
                </anchor>
              </controlPr>
            </control>
          </mc:Choice>
        </mc:AlternateContent>
        <mc:AlternateContent xmlns:mc="http://schemas.openxmlformats.org/markup-compatibility/2006">
          <mc:Choice Requires="x14">
            <control shapeId="3101" r:id="rId19" name="Check Box 29">
              <controlPr locked="0" defaultSize="0" autoFill="0" autoLine="0" autoPict="0">
                <anchor moveWithCells="1">
                  <from>
                    <xdr:col>6</xdr:col>
                    <xdr:colOff>304800</xdr:colOff>
                    <xdr:row>43</xdr:row>
                    <xdr:rowOff>133350</xdr:rowOff>
                  </from>
                  <to>
                    <xdr:col>7</xdr:col>
                    <xdr:colOff>85725</xdr:colOff>
                    <xdr:row>45</xdr:row>
                    <xdr:rowOff>19050</xdr:rowOff>
                  </to>
                </anchor>
              </controlPr>
            </control>
          </mc:Choice>
        </mc:AlternateContent>
        <mc:AlternateContent xmlns:mc="http://schemas.openxmlformats.org/markup-compatibility/2006">
          <mc:Choice Requires="x14">
            <control shapeId="3102" r:id="rId20" name="Check Box 30">
              <controlPr locked="0" defaultSize="0" autoFill="0" autoLine="0" autoPict="0">
                <anchor moveWithCells="1">
                  <from>
                    <xdr:col>6</xdr:col>
                    <xdr:colOff>304800</xdr:colOff>
                    <xdr:row>44</xdr:row>
                    <xdr:rowOff>133350</xdr:rowOff>
                  </from>
                  <to>
                    <xdr:col>7</xdr:col>
                    <xdr:colOff>85725</xdr:colOff>
                    <xdr:row>46</xdr:row>
                    <xdr:rowOff>19050</xdr:rowOff>
                  </to>
                </anchor>
              </controlPr>
            </control>
          </mc:Choice>
        </mc:AlternateContent>
        <mc:AlternateContent xmlns:mc="http://schemas.openxmlformats.org/markup-compatibility/2006">
          <mc:Choice Requires="x14">
            <control shapeId="3103" r:id="rId21" name="Check Box 31">
              <controlPr locked="0" defaultSize="0" autoFill="0" autoLine="0" autoPict="0">
                <anchor moveWithCells="1">
                  <from>
                    <xdr:col>6</xdr:col>
                    <xdr:colOff>304800</xdr:colOff>
                    <xdr:row>45</xdr:row>
                    <xdr:rowOff>133350</xdr:rowOff>
                  </from>
                  <to>
                    <xdr:col>7</xdr:col>
                    <xdr:colOff>85725</xdr:colOff>
                    <xdr:row>47</xdr:row>
                    <xdr:rowOff>19050</xdr:rowOff>
                  </to>
                </anchor>
              </controlPr>
            </control>
          </mc:Choice>
        </mc:AlternateContent>
        <mc:AlternateContent xmlns:mc="http://schemas.openxmlformats.org/markup-compatibility/2006">
          <mc:Choice Requires="x14">
            <control shapeId="3104" r:id="rId22" name="Check Box 32">
              <controlPr locked="0" defaultSize="0" autoFill="0" autoLine="0" autoPict="0">
                <anchor moveWithCells="1">
                  <from>
                    <xdr:col>9</xdr:col>
                    <xdr:colOff>304800</xdr:colOff>
                    <xdr:row>41</xdr:row>
                    <xdr:rowOff>19050</xdr:rowOff>
                  </from>
                  <to>
                    <xdr:col>10</xdr:col>
                    <xdr:colOff>66675</xdr:colOff>
                    <xdr:row>43</xdr:row>
                    <xdr:rowOff>19050</xdr:rowOff>
                  </to>
                </anchor>
              </controlPr>
            </control>
          </mc:Choice>
        </mc:AlternateContent>
        <mc:AlternateContent xmlns:mc="http://schemas.openxmlformats.org/markup-compatibility/2006">
          <mc:Choice Requires="x14">
            <control shapeId="3105" r:id="rId23" name="Check Box 33">
              <controlPr locked="0" defaultSize="0" autoFill="0" autoLine="0" autoPict="0">
                <anchor moveWithCells="1">
                  <from>
                    <xdr:col>9</xdr:col>
                    <xdr:colOff>304800</xdr:colOff>
                    <xdr:row>42</xdr:row>
                    <xdr:rowOff>133350</xdr:rowOff>
                  </from>
                  <to>
                    <xdr:col>10</xdr:col>
                    <xdr:colOff>66675</xdr:colOff>
                    <xdr:row>44</xdr:row>
                    <xdr:rowOff>19050</xdr:rowOff>
                  </to>
                </anchor>
              </controlPr>
            </control>
          </mc:Choice>
        </mc:AlternateContent>
        <mc:AlternateContent xmlns:mc="http://schemas.openxmlformats.org/markup-compatibility/2006">
          <mc:Choice Requires="x14">
            <control shapeId="3106" r:id="rId24" name="Check Box 34">
              <controlPr locked="0" defaultSize="0" autoFill="0" autoLine="0" autoPict="0">
                <anchor moveWithCells="1">
                  <from>
                    <xdr:col>9</xdr:col>
                    <xdr:colOff>304800</xdr:colOff>
                    <xdr:row>43</xdr:row>
                    <xdr:rowOff>133350</xdr:rowOff>
                  </from>
                  <to>
                    <xdr:col>10</xdr:col>
                    <xdr:colOff>66675</xdr:colOff>
                    <xdr:row>45</xdr:row>
                    <xdr:rowOff>19050</xdr:rowOff>
                  </to>
                </anchor>
              </controlPr>
            </control>
          </mc:Choice>
        </mc:AlternateContent>
        <mc:AlternateContent xmlns:mc="http://schemas.openxmlformats.org/markup-compatibility/2006">
          <mc:Choice Requires="x14">
            <control shapeId="3107" r:id="rId25" name="Check Box 35">
              <controlPr locked="0" defaultSize="0" autoFill="0" autoLine="0" autoPict="0">
                <anchor moveWithCells="1">
                  <from>
                    <xdr:col>9</xdr:col>
                    <xdr:colOff>304800</xdr:colOff>
                    <xdr:row>44</xdr:row>
                    <xdr:rowOff>133350</xdr:rowOff>
                  </from>
                  <to>
                    <xdr:col>10</xdr:col>
                    <xdr:colOff>66675</xdr:colOff>
                    <xdr:row>46</xdr:row>
                    <xdr:rowOff>19050</xdr:rowOff>
                  </to>
                </anchor>
              </controlPr>
            </control>
          </mc:Choice>
        </mc:AlternateContent>
        <mc:AlternateContent xmlns:mc="http://schemas.openxmlformats.org/markup-compatibility/2006">
          <mc:Choice Requires="x14">
            <control shapeId="3108" r:id="rId26" name="Check Box 36">
              <controlPr locked="0" defaultSize="0" autoFill="0" autoLine="0" autoPict="0">
                <anchor moveWithCells="1">
                  <from>
                    <xdr:col>9</xdr:col>
                    <xdr:colOff>304800</xdr:colOff>
                    <xdr:row>45</xdr:row>
                    <xdr:rowOff>133350</xdr:rowOff>
                  </from>
                  <to>
                    <xdr:col>10</xdr:col>
                    <xdr:colOff>66675</xdr:colOff>
                    <xdr:row>47</xdr:row>
                    <xdr:rowOff>19050</xdr:rowOff>
                  </to>
                </anchor>
              </controlPr>
            </control>
          </mc:Choice>
        </mc:AlternateContent>
        <mc:AlternateContent xmlns:mc="http://schemas.openxmlformats.org/markup-compatibility/2006">
          <mc:Choice Requires="x14">
            <control shapeId="3109" r:id="rId27" name="Check Box 37">
              <controlPr locked="0" defaultSize="0" autoFill="0" autoLine="0" autoPict="0">
                <anchor moveWithCells="1">
                  <from>
                    <xdr:col>3</xdr:col>
                    <xdr:colOff>685800</xdr:colOff>
                    <xdr:row>49</xdr:row>
                    <xdr:rowOff>19050</xdr:rowOff>
                  </from>
                  <to>
                    <xdr:col>4</xdr:col>
                    <xdr:colOff>57150</xdr:colOff>
                    <xdr:row>51</xdr:row>
                    <xdr:rowOff>19050</xdr:rowOff>
                  </to>
                </anchor>
              </controlPr>
            </control>
          </mc:Choice>
        </mc:AlternateContent>
        <mc:AlternateContent xmlns:mc="http://schemas.openxmlformats.org/markup-compatibility/2006">
          <mc:Choice Requires="x14">
            <control shapeId="3110" r:id="rId28" name="Check Box 38">
              <controlPr locked="0" defaultSize="0" autoFill="0" autoLine="0" autoPict="0">
                <anchor moveWithCells="1">
                  <from>
                    <xdr:col>6</xdr:col>
                    <xdr:colOff>304800</xdr:colOff>
                    <xdr:row>49</xdr:row>
                    <xdr:rowOff>19050</xdr:rowOff>
                  </from>
                  <to>
                    <xdr:col>7</xdr:col>
                    <xdr:colOff>85725</xdr:colOff>
                    <xdr:row>51</xdr:row>
                    <xdr:rowOff>19050</xdr:rowOff>
                  </to>
                </anchor>
              </controlPr>
            </control>
          </mc:Choice>
        </mc:AlternateContent>
        <mc:AlternateContent xmlns:mc="http://schemas.openxmlformats.org/markup-compatibility/2006">
          <mc:Choice Requires="x14">
            <control shapeId="3111" r:id="rId29" name="Check Box 39">
              <controlPr locked="0" defaultSize="0" autoFill="0" autoLine="0" autoPict="0">
                <anchor moveWithCells="1">
                  <from>
                    <xdr:col>9</xdr:col>
                    <xdr:colOff>304800</xdr:colOff>
                    <xdr:row>49</xdr:row>
                    <xdr:rowOff>19050</xdr:rowOff>
                  </from>
                  <to>
                    <xdr:col>10</xdr:col>
                    <xdr:colOff>66675</xdr:colOff>
                    <xdr:row>51</xdr:row>
                    <xdr:rowOff>19050</xdr:rowOff>
                  </to>
                </anchor>
              </controlPr>
            </control>
          </mc:Choice>
        </mc:AlternateContent>
        <mc:AlternateContent xmlns:mc="http://schemas.openxmlformats.org/markup-compatibility/2006">
          <mc:Choice Requires="x14">
            <control shapeId="3112" r:id="rId30" name="Check Box 40">
              <controlPr locked="0" defaultSize="0" autoFill="0" autoLine="0" autoPict="0">
                <anchor moveWithCells="1">
                  <from>
                    <xdr:col>3</xdr:col>
                    <xdr:colOff>685800</xdr:colOff>
                    <xdr:row>53</xdr:row>
                    <xdr:rowOff>19050</xdr:rowOff>
                  </from>
                  <to>
                    <xdr:col>4</xdr:col>
                    <xdr:colOff>57150</xdr:colOff>
                    <xdr:row>55</xdr:row>
                    <xdr:rowOff>19050</xdr:rowOff>
                  </to>
                </anchor>
              </controlPr>
            </control>
          </mc:Choice>
        </mc:AlternateContent>
        <mc:AlternateContent xmlns:mc="http://schemas.openxmlformats.org/markup-compatibility/2006">
          <mc:Choice Requires="x14">
            <control shapeId="3113" r:id="rId31" name="Check Box 41">
              <controlPr locked="0" defaultSize="0" autoFill="0" autoLine="0" autoPict="0">
                <anchor moveWithCells="1">
                  <from>
                    <xdr:col>6</xdr:col>
                    <xdr:colOff>304800</xdr:colOff>
                    <xdr:row>53</xdr:row>
                    <xdr:rowOff>19050</xdr:rowOff>
                  </from>
                  <to>
                    <xdr:col>7</xdr:col>
                    <xdr:colOff>85725</xdr:colOff>
                    <xdr:row>55</xdr:row>
                    <xdr:rowOff>19050</xdr:rowOff>
                  </to>
                </anchor>
              </controlPr>
            </control>
          </mc:Choice>
        </mc:AlternateContent>
        <mc:AlternateContent xmlns:mc="http://schemas.openxmlformats.org/markup-compatibility/2006">
          <mc:Choice Requires="x14">
            <control shapeId="3114" r:id="rId32" name="Check Box 42">
              <controlPr locked="0" defaultSize="0" autoFill="0" autoLine="0" autoPict="0">
                <anchor moveWithCells="1">
                  <from>
                    <xdr:col>9</xdr:col>
                    <xdr:colOff>304800</xdr:colOff>
                    <xdr:row>53</xdr:row>
                    <xdr:rowOff>19050</xdr:rowOff>
                  </from>
                  <to>
                    <xdr:col>10</xdr:col>
                    <xdr:colOff>66675</xdr:colOff>
                    <xdr:row>55</xdr:row>
                    <xdr:rowOff>19050</xdr:rowOff>
                  </to>
                </anchor>
              </controlPr>
            </control>
          </mc:Choice>
        </mc:AlternateContent>
        <mc:AlternateContent xmlns:mc="http://schemas.openxmlformats.org/markup-compatibility/2006">
          <mc:Choice Requires="x14">
            <control shapeId="3115" r:id="rId33" name="Group Box 43">
              <controlPr defaultSize="0" autoFill="0" autoPict="0">
                <anchor moveWithCells="1">
                  <from>
                    <xdr:col>7</xdr:col>
                    <xdr:colOff>400050</xdr:colOff>
                    <xdr:row>3</xdr:row>
                    <xdr:rowOff>171450</xdr:rowOff>
                  </from>
                  <to>
                    <xdr:col>10</xdr:col>
                    <xdr:colOff>590550</xdr:colOff>
                    <xdr:row>7</xdr:row>
                    <xdr:rowOff>57150</xdr:rowOff>
                  </to>
                </anchor>
              </controlPr>
            </control>
          </mc:Choice>
        </mc:AlternateContent>
        <mc:AlternateContent xmlns:mc="http://schemas.openxmlformats.org/markup-compatibility/2006">
          <mc:Choice Requires="x14">
            <control shapeId="3116" r:id="rId34" name="Group Box 44">
              <controlPr defaultSize="0" autoFill="0" autoPict="0">
                <anchor moveWithCells="1">
                  <from>
                    <xdr:col>3</xdr:col>
                    <xdr:colOff>876300</xdr:colOff>
                    <xdr:row>3</xdr:row>
                    <xdr:rowOff>171450</xdr:rowOff>
                  </from>
                  <to>
                    <xdr:col>7</xdr:col>
                    <xdr:colOff>238125</xdr:colOff>
                    <xdr:row>7</xdr:row>
                    <xdr:rowOff>57150</xdr:rowOff>
                  </to>
                </anchor>
              </controlPr>
            </control>
          </mc:Choice>
        </mc:AlternateContent>
        <mc:AlternateContent xmlns:mc="http://schemas.openxmlformats.org/markup-compatibility/2006">
          <mc:Choice Requires="x14">
            <control shapeId="3117" r:id="rId35" name="Group Box 45">
              <controlPr defaultSize="0" autoFill="0" autoPict="0">
                <anchor moveWithCells="1">
                  <from>
                    <xdr:col>0</xdr:col>
                    <xdr:colOff>57150</xdr:colOff>
                    <xdr:row>1</xdr:row>
                    <xdr:rowOff>133350</xdr:rowOff>
                  </from>
                  <to>
                    <xdr:col>3</xdr:col>
                    <xdr:colOff>790575</xdr:colOff>
                    <xdr:row>7</xdr:row>
                    <xdr:rowOff>57150</xdr:rowOff>
                  </to>
                </anchor>
              </controlPr>
            </control>
          </mc:Choice>
        </mc:AlternateContent>
        <mc:AlternateContent xmlns:mc="http://schemas.openxmlformats.org/markup-compatibility/2006">
          <mc:Choice Requires="x14">
            <control shapeId="3121" r:id="rId36" name="Drop Down 49">
              <controlPr locked="0" defaultSize="0" autoLine="0" autoPict="0">
                <anchor moveWithCells="1">
                  <from>
                    <xdr:col>9</xdr:col>
                    <xdr:colOff>171450</xdr:colOff>
                    <xdr:row>11</xdr:row>
                    <xdr:rowOff>247650</xdr:rowOff>
                  </from>
                  <to>
                    <xdr:col>10</xdr:col>
                    <xdr:colOff>628650</xdr:colOff>
                    <xdr:row>13</xdr:row>
                    <xdr:rowOff>9525</xdr:rowOff>
                  </to>
                </anchor>
              </controlPr>
            </control>
          </mc:Choice>
        </mc:AlternateContent>
        <mc:AlternateContent xmlns:mc="http://schemas.openxmlformats.org/markup-compatibility/2006">
          <mc:Choice Requires="x14">
            <control shapeId="3124" r:id="rId37" name="Option Button 52">
              <controlPr locked="0" defaultSize="0" autoFill="0" autoLine="0" autoPict="0">
                <anchor moveWithCells="1">
                  <from>
                    <xdr:col>1</xdr:col>
                    <xdr:colOff>47625</xdr:colOff>
                    <xdr:row>35</xdr:row>
                    <xdr:rowOff>133350</xdr:rowOff>
                  </from>
                  <to>
                    <xdr:col>2</xdr:col>
                    <xdr:colOff>57150</xdr:colOff>
                    <xdr:row>37</xdr:row>
                    <xdr:rowOff>19050</xdr:rowOff>
                  </to>
                </anchor>
              </controlPr>
            </control>
          </mc:Choice>
        </mc:AlternateContent>
        <mc:AlternateContent xmlns:mc="http://schemas.openxmlformats.org/markup-compatibility/2006">
          <mc:Choice Requires="x14">
            <control shapeId="3125" r:id="rId38" name="Option Button 53">
              <controlPr locked="0" defaultSize="0" autoFill="0" autoLine="0" autoPict="0">
                <anchor moveWithCells="1">
                  <from>
                    <xdr:col>1</xdr:col>
                    <xdr:colOff>47625</xdr:colOff>
                    <xdr:row>36</xdr:row>
                    <xdr:rowOff>133350</xdr:rowOff>
                  </from>
                  <to>
                    <xdr:col>2</xdr:col>
                    <xdr:colOff>57150</xdr:colOff>
                    <xdr:row>38</xdr:row>
                    <xdr:rowOff>47625</xdr:rowOff>
                  </to>
                </anchor>
              </controlPr>
            </control>
          </mc:Choice>
        </mc:AlternateContent>
        <mc:AlternateContent xmlns:mc="http://schemas.openxmlformats.org/markup-compatibility/2006">
          <mc:Choice Requires="x14">
            <control shapeId="3126" r:id="rId39" name="Group Box 54">
              <controlPr defaultSize="0" autoFill="0" autoPict="0">
                <anchor moveWithCells="1">
                  <from>
                    <xdr:col>0</xdr:col>
                    <xdr:colOff>57150</xdr:colOff>
                    <xdr:row>34</xdr:row>
                    <xdr:rowOff>142875</xdr:rowOff>
                  </from>
                  <to>
                    <xdr:col>7</xdr:col>
                    <xdr:colOff>57150</xdr:colOff>
                    <xdr:row>38</xdr:row>
                    <xdr:rowOff>47625</xdr:rowOff>
                  </to>
                </anchor>
              </controlPr>
            </control>
          </mc:Choice>
        </mc:AlternateContent>
        <mc:AlternateContent xmlns:mc="http://schemas.openxmlformats.org/markup-compatibility/2006">
          <mc:Choice Requires="x14">
            <control shapeId="3151" r:id="rId40" name="Check Box 79">
              <controlPr locked="0" defaultSize="0" autoFill="0" autoLine="0" autoPict="0">
                <anchor moveWithCells="1">
                  <from>
                    <xdr:col>3</xdr:col>
                    <xdr:colOff>685800</xdr:colOff>
                    <xdr:row>57</xdr:row>
                    <xdr:rowOff>19050</xdr:rowOff>
                  </from>
                  <to>
                    <xdr:col>4</xdr:col>
                    <xdr:colOff>57150</xdr:colOff>
                    <xdr:row>59</xdr:row>
                    <xdr:rowOff>19050</xdr:rowOff>
                  </to>
                </anchor>
              </controlPr>
            </control>
          </mc:Choice>
        </mc:AlternateContent>
        <mc:AlternateContent xmlns:mc="http://schemas.openxmlformats.org/markup-compatibility/2006">
          <mc:Choice Requires="x14">
            <control shapeId="3152" r:id="rId41" name="Check Box 80">
              <controlPr locked="0" defaultSize="0" autoFill="0" autoLine="0" autoPict="0">
                <anchor moveWithCells="1">
                  <from>
                    <xdr:col>6</xdr:col>
                    <xdr:colOff>304800</xdr:colOff>
                    <xdr:row>57</xdr:row>
                    <xdr:rowOff>19050</xdr:rowOff>
                  </from>
                  <to>
                    <xdr:col>7</xdr:col>
                    <xdr:colOff>85725</xdr:colOff>
                    <xdr:row>59</xdr:row>
                    <xdr:rowOff>19050</xdr:rowOff>
                  </to>
                </anchor>
              </controlPr>
            </control>
          </mc:Choice>
        </mc:AlternateContent>
        <mc:AlternateContent xmlns:mc="http://schemas.openxmlformats.org/markup-compatibility/2006">
          <mc:Choice Requires="x14">
            <control shapeId="3153" r:id="rId42" name="Check Box 81">
              <controlPr locked="0" defaultSize="0" autoFill="0" autoLine="0" autoPict="0">
                <anchor moveWithCells="1">
                  <from>
                    <xdr:col>9</xdr:col>
                    <xdr:colOff>304800</xdr:colOff>
                    <xdr:row>57</xdr:row>
                    <xdr:rowOff>19050</xdr:rowOff>
                  </from>
                  <to>
                    <xdr:col>10</xdr:col>
                    <xdr:colOff>66675</xdr:colOff>
                    <xdr:row>59</xdr:row>
                    <xdr:rowOff>19050</xdr:rowOff>
                  </to>
                </anchor>
              </controlPr>
            </control>
          </mc:Choice>
        </mc:AlternateContent>
        <mc:AlternateContent xmlns:mc="http://schemas.openxmlformats.org/markup-compatibility/2006">
          <mc:Choice Requires="x14">
            <control shapeId="3154" r:id="rId43" name="Check Box 82">
              <controlPr locked="0" defaultSize="0" autoFill="0" autoLine="0" autoPict="0">
                <anchor moveWithCells="1">
                  <from>
                    <xdr:col>3</xdr:col>
                    <xdr:colOff>685800</xdr:colOff>
                    <xdr:row>61</xdr:row>
                    <xdr:rowOff>19050</xdr:rowOff>
                  </from>
                  <to>
                    <xdr:col>4</xdr:col>
                    <xdr:colOff>57150</xdr:colOff>
                    <xdr:row>63</xdr:row>
                    <xdr:rowOff>19050</xdr:rowOff>
                  </to>
                </anchor>
              </controlPr>
            </control>
          </mc:Choice>
        </mc:AlternateContent>
        <mc:AlternateContent xmlns:mc="http://schemas.openxmlformats.org/markup-compatibility/2006">
          <mc:Choice Requires="x14">
            <control shapeId="3155" r:id="rId44" name="Check Box 83">
              <controlPr locked="0" defaultSize="0" autoFill="0" autoLine="0" autoPict="0">
                <anchor moveWithCells="1">
                  <from>
                    <xdr:col>6</xdr:col>
                    <xdr:colOff>304800</xdr:colOff>
                    <xdr:row>61</xdr:row>
                    <xdr:rowOff>19050</xdr:rowOff>
                  </from>
                  <to>
                    <xdr:col>7</xdr:col>
                    <xdr:colOff>85725</xdr:colOff>
                    <xdr:row>63</xdr:row>
                    <xdr:rowOff>19050</xdr:rowOff>
                  </to>
                </anchor>
              </controlPr>
            </control>
          </mc:Choice>
        </mc:AlternateContent>
        <mc:AlternateContent xmlns:mc="http://schemas.openxmlformats.org/markup-compatibility/2006">
          <mc:Choice Requires="x14">
            <control shapeId="3156" r:id="rId45" name="Check Box 84">
              <controlPr locked="0" defaultSize="0" autoFill="0" autoLine="0" autoPict="0">
                <anchor moveWithCells="1">
                  <from>
                    <xdr:col>9</xdr:col>
                    <xdr:colOff>304800</xdr:colOff>
                    <xdr:row>61</xdr:row>
                    <xdr:rowOff>19050</xdr:rowOff>
                  </from>
                  <to>
                    <xdr:col>10</xdr:col>
                    <xdr:colOff>66675</xdr:colOff>
                    <xdr:row>63</xdr:row>
                    <xdr:rowOff>19050</xdr:rowOff>
                  </to>
                </anchor>
              </controlPr>
            </control>
          </mc:Choice>
        </mc:AlternateContent>
        <mc:AlternateContent xmlns:mc="http://schemas.openxmlformats.org/markup-compatibility/2006">
          <mc:Choice Requires="x14">
            <control shapeId="3157" r:id="rId46" name="Check Box 85">
              <controlPr locked="0" defaultSize="0" autoFill="0" autoLine="0" autoPict="0">
                <anchor moveWithCells="1">
                  <from>
                    <xdr:col>3</xdr:col>
                    <xdr:colOff>685800</xdr:colOff>
                    <xdr:row>65</xdr:row>
                    <xdr:rowOff>133350</xdr:rowOff>
                  </from>
                  <to>
                    <xdr:col>4</xdr:col>
                    <xdr:colOff>57150</xdr:colOff>
                    <xdr:row>67</xdr:row>
                    <xdr:rowOff>19050</xdr:rowOff>
                  </to>
                </anchor>
              </controlPr>
            </control>
          </mc:Choice>
        </mc:AlternateContent>
        <mc:AlternateContent xmlns:mc="http://schemas.openxmlformats.org/markup-compatibility/2006">
          <mc:Choice Requires="x14">
            <control shapeId="3158" r:id="rId47" name="Check Box 86">
              <controlPr locked="0" defaultSize="0" autoFill="0" autoLine="0" autoPict="0">
                <anchor moveWithCells="1">
                  <from>
                    <xdr:col>3</xdr:col>
                    <xdr:colOff>685800</xdr:colOff>
                    <xdr:row>66</xdr:row>
                    <xdr:rowOff>133350</xdr:rowOff>
                  </from>
                  <to>
                    <xdr:col>4</xdr:col>
                    <xdr:colOff>57150</xdr:colOff>
                    <xdr:row>68</xdr:row>
                    <xdr:rowOff>19050</xdr:rowOff>
                  </to>
                </anchor>
              </controlPr>
            </control>
          </mc:Choice>
        </mc:AlternateContent>
        <mc:AlternateContent xmlns:mc="http://schemas.openxmlformats.org/markup-compatibility/2006">
          <mc:Choice Requires="x14">
            <control shapeId="3159" r:id="rId48" name="Check Box 87">
              <controlPr locked="0" defaultSize="0" autoFill="0" autoLine="0" autoPict="0">
                <anchor moveWithCells="1">
                  <from>
                    <xdr:col>3</xdr:col>
                    <xdr:colOff>685800</xdr:colOff>
                    <xdr:row>67</xdr:row>
                    <xdr:rowOff>133350</xdr:rowOff>
                  </from>
                  <to>
                    <xdr:col>4</xdr:col>
                    <xdr:colOff>57150</xdr:colOff>
                    <xdr:row>69</xdr:row>
                    <xdr:rowOff>19050</xdr:rowOff>
                  </to>
                </anchor>
              </controlPr>
            </control>
          </mc:Choice>
        </mc:AlternateContent>
        <mc:AlternateContent xmlns:mc="http://schemas.openxmlformats.org/markup-compatibility/2006">
          <mc:Choice Requires="x14">
            <control shapeId="3160" r:id="rId49" name="Check Box 88">
              <controlPr locked="0" defaultSize="0" autoFill="0" autoLine="0" autoPict="0">
                <anchor moveWithCells="1">
                  <from>
                    <xdr:col>3</xdr:col>
                    <xdr:colOff>685800</xdr:colOff>
                    <xdr:row>68</xdr:row>
                    <xdr:rowOff>133350</xdr:rowOff>
                  </from>
                  <to>
                    <xdr:col>4</xdr:col>
                    <xdr:colOff>57150</xdr:colOff>
                    <xdr:row>70</xdr:row>
                    <xdr:rowOff>19050</xdr:rowOff>
                  </to>
                </anchor>
              </controlPr>
            </control>
          </mc:Choice>
        </mc:AlternateContent>
        <mc:AlternateContent xmlns:mc="http://schemas.openxmlformats.org/markup-compatibility/2006">
          <mc:Choice Requires="x14">
            <control shapeId="3161" r:id="rId50" name="Check Box 89">
              <controlPr locked="0" defaultSize="0" autoFill="0" autoLine="0" autoPict="0">
                <anchor moveWithCells="1">
                  <from>
                    <xdr:col>3</xdr:col>
                    <xdr:colOff>685800</xdr:colOff>
                    <xdr:row>69</xdr:row>
                    <xdr:rowOff>133350</xdr:rowOff>
                  </from>
                  <to>
                    <xdr:col>4</xdr:col>
                    <xdr:colOff>57150</xdr:colOff>
                    <xdr:row>71</xdr:row>
                    <xdr:rowOff>19050</xdr:rowOff>
                  </to>
                </anchor>
              </controlPr>
            </control>
          </mc:Choice>
        </mc:AlternateContent>
        <mc:AlternateContent xmlns:mc="http://schemas.openxmlformats.org/markup-compatibility/2006">
          <mc:Choice Requires="x14">
            <control shapeId="3162" r:id="rId51" name="Check Box 90">
              <controlPr locked="0" defaultSize="0" autoFill="0" autoLine="0" autoPict="0">
                <anchor moveWithCells="1">
                  <from>
                    <xdr:col>6</xdr:col>
                    <xdr:colOff>304800</xdr:colOff>
                    <xdr:row>65</xdr:row>
                    <xdr:rowOff>133350</xdr:rowOff>
                  </from>
                  <to>
                    <xdr:col>7</xdr:col>
                    <xdr:colOff>85725</xdr:colOff>
                    <xdr:row>67</xdr:row>
                    <xdr:rowOff>19050</xdr:rowOff>
                  </to>
                </anchor>
              </controlPr>
            </control>
          </mc:Choice>
        </mc:AlternateContent>
        <mc:AlternateContent xmlns:mc="http://schemas.openxmlformats.org/markup-compatibility/2006">
          <mc:Choice Requires="x14">
            <control shapeId="3163" r:id="rId52" name="Check Box 91">
              <controlPr locked="0" defaultSize="0" autoFill="0" autoLine="0" autoPict="0">
                <anchor moveWithCells="1">
                  <from>
                    <xdr:col>6</xdr:col>
                    <xdr:colOff>304800</xdr:colOff>
                    <xdr:row>66</xdr:row>
                    <xdr:rowOff>133350</xdr:rowOff>
                  </from>
                  <to>
                    <xdr:col>7</xdr:col>
                    <xdr:colOff>85725</xdr:colOff>
                    <xdr:row>68</xdr:row>
                    <xdr:rowOff>19050</xdr:rowOff>
                  </to>
                </anchor>
              </controlPr>
            </control>
          </mc:Choice>
        </mc:AlternateContent>
        <mc:AlternateContent xmlns:mc="http://schemas.openxmlformats.org/markup-compatibility/2006">
          <mc:Choice Requires="x14">
            <control shapeId="3164" r:id="rId53" name="Check Box 92">
              <controlPr locked="0" defaultSize="0" autoFill="0" autoLine="0" autoPict="0">
                <anchor moveWithCells="1">
                  <from>
                    <xdr:col>6</xdr:col>
                    <xdr:colOff>304800</xdr:colOff>
                    <xdr:row>67</xdr:row>
                    <xdr:rowOff>133350</xdr:rowOff>
                  </from>
                  <to>
                    <xdr:col>7</xdr:col>
                    <xdr:colOff>85725</xdr:colOff>
                    <xdr:row>69</xdr:row>
                    <xdr:rowOff>19050</xdr:rowOff>
                  </to>
                </anchor>
              </controlPr>
            </control>
          </mc:Choice>
        </mc:AlternateContent>
        <mc:AlternateContent xmlns:mc="http://schemas.openxmlformats.org/markup-compatibility/2006">
          <mc:Choice Requires="x14">
            <control shapeId="3165" r:id="rId54" name="Check Box 93">
              <controlPr locked="0" defaultSize="0" autoFill="0" autoLine="0" autoPict="0">
                <anchor moveWithCells="1">
                  <from>
                    <xdr:col>6</xdr:col>
                    <xdr:colOff>304800</xdr:colOff>
                    <xdr:row>68</xdr:row>
                    <xdr:rowOff>133350</xdr:rowOff>
                  </from>
                  <to>
                    <xdr:col>7</xdr:col>
                    <xdr:colOff>85725</xdr:colOff>
                    <xdr:row>70</xdr:row>
                    <xdr:rowOff>19050</xdr:rowOff>
                  </to>
                </anchor>
              </controlPr>
            </control>
          </mc:Choice>
        </mc:AlternateContent>
        <mc:AlternateContent xmlns:mc="http://schemas.openxmlformats.org/markup-compatibility/2006">
          <mc:Choice Requires="x14">
            <control shapeId="3166" r:id="rId55" name="Check Box 94">
              <controlPr locked="0" defaultSize="0" autoFill="0" autoLine="0" autoPict="0">
                <anchor moveWithCells="1">
                  <from>
                    <xdr:col>6</xdr:col>
                    <xdr:colOff>304800</xdr:colOff>
                    <xdr:row>69</xdr:row>
                    <xdr:rowOff>133350</xdr:rowOff>
                  </from>
                  <to>
                    <xdr:col>7</xdr:col>
                    <xdr:colOff>85725</xdr:colOff>
                    <xdr:row>71</xdr:row>
                    <xdr:rowOff>19050</xdr:rowOff>
                  </to>
                </anchor>
              </controlPr>
            </control>
          </mc:Choice>
        </mc:AlternateContent>
        <mc:AlternateContent xmlns:mc="http://schemas.openxmlformats.org/markup-compatibility/2006">
          <mc:Choice Requires="x14">
            <control shapeId="3167" r:id="rId56" name="Check Box 95">
              <controlPr locked="0" defaultSize="0" autoFill="0" autoLine="0" autoPict="0">
                <anchor moveWithCells="1">
                  <from>
                    <xdr:col>9</xdr:col>
                    <xdr:colOff>304800</xdr:colOff>
                    <xdr:row>65</xdr:row>
                    <xdr:rowOff>133350</xdr:rowOff>
                  </from>
                  <to>
                    <xdr:col>10</xdr:col>
                    <xdr:colOff>66675</xdr:colOff>
                    <xdr:row>67</xdr:row>
                    <xdr:rowOff>19050</xdr:rowOff>
                  </to>
                </anchor>
              </controlPr>
            </control>
          </mc:Choice>
        </mc:AlternateContent>
        <mc:AlternateContent xmlns:mc="http://schemas.openxmlformats.org/markup-compatibility/2006">
          <mc:Choice Requires="x14">
            <control shapeId="3168" r:id="rId57" name="Check Box 96">
              <controlPr locked="0" defaultSize="0" autoFill="0" autoLine="0" autoPict="0">
                <anchor moveWithCells="1">
                  <from>
                    <xdr:col>9</xdr:col>
                    <xdr:colOff>304800</xdr:colOff>
                    <xdr:row>66</xdr:row>
                    <xdr:rowOff>133350</xdr:rowOff>
                  </from>
                  <to>
                    <xdr:col>10</xdr:col>
                    <xdr:colOff>66675</xdr:colOff>
                    <xdr:row>68</xdr:row>
                    <xdr:rowOff>19050</xdr:rowOff>
                  </to>
                </anchor>
              </controlPr>
            </control>
          </mc:Choice>
        </mc:AlternateContent>
        <mc:AlternateContent xmlns:mc="http://schemas.openxmlformats.org/markup-compatibility/2006">
          <mc:Choice Requires="x14">
            <control shapeId="3169" r:id="rId58" name="Check Box 97">
              <controlPr locked="0" defaultSize="0" autoFill="0" autoLine="0" autoPict="0">
                <anchor moveWithCells="1">
                  <from>
                    <xdr:col>9</xdr:col>
                    <xdr:colOff>304800</xdr:colOff>
                    <xdr:row>67</xdr:row>
                    <xdr:rowOff>133350</xdr:rowOff>
                  </from>
                  <to>
                    <xdr:col>10</xdr:col>
                    <xdr:colOff>66675</xdr:colOff>
                    <xdr:row>69</xdr:row>
                    <xdr:rowOff>19050</xdr:rowOff>
                  </to>
                </anchor>
              </controlPr>
            </control>
          </mc:Choice>
        </mc:AlternateContent>
        <mc:AlternateContent xmlns:mc="http://schemas.openxmlformats.org/markup-compatibility/2006">
          <mc:Choice Requires="x14">
            <control shapeId="3170" r:id="rId59" name="Check Box 98">
              <controlPr locked="0" defaultSize="0" autoFill="0" autoLine="0" autoPict="0">
                <anchor moveWithCells="1">
                  <from>
                    <xdr:col>9</xdr:col>
                    <xdr:colOff>304800</xdr:colOff>
                    <xdr:row>68</xdr:row>
                    <xdr:rowOff>133350</xdr:rowOff>
                  </from>
                  <to>
                    <xdr:col>10</xdr:col>
                    <xdr:colOff>66675</xdr:colOff>
                    <xdr:row>70</xdr:row>
                    <xdr:rowOff>19050</xdr:rowOff>
                  </to>
                </anchor>
              </controlPr>
            </control>
          </mc:Choice>
        </mc:AlternateContent>
        <mc:AlternateContent xmlns:mc="http://schemas.openxmlformats.org/markup-compatibility/2006">
          <mc:Choice Requires="x14">
            <control shapeId="3171" r:id="rId60" name="Check Box 99">
              <controlPr locked="0" defaultSize="0" autoFill="0" autoLine="0" autoPict="0">
                <anchor moveWithCells="1">
                  <from>
                    <xdr:col>9</xdr:col>
                    <xdr:colOff>304800</xdr:colOff>
                    <xdr:row>69</xdr:row>
                    <xdr:rowOff>133350</xdr:rowOff>
                  </from>
                  <to>
                    <xdr:col>10</xdr:col>
                    <xdr:colOff>66675</xdr:colOff>
                    <xdr:row>71</xdr:row>
                    <xdr:rowOff>19050</xdr:rowOff>
                  </to>
                </anchor>
              </controlPr>
            </control>
          </mc:Choice>
        </mc:AlternateContent>
        <mc:AlternateContent xmlns:mc="http://schemas.openxmlformats.org/markup-compatibility/2006">
          <mc:Choice Requires="x14">
            <control shapeId="3172" r:id="rId61" name="Check Box 100">
              <controlPr locked="0" defaultSize="0" autoFill="0" autoLine="0" autoPict="0">
                <anchor moveWithCells="1">
                  <from>
                    <xdr:col>3</xdr:col>
                    <xdr:colOff>685800</xdr:colOff>
                    <xdr:row>70</xdr:row>
                    <xdr:rowOff>133350</xdr:rowOff>
                  </from>
                  <to>
                    <xdr:col>4</xdr:col>
                    <xdr:colOff>57150</xdr:colOff>
                    <xdr:row>72</xdr:row>
                    <xdr:rowOff>19050</xdr:rowOff>
                  </to>
                </anchor>
              </controlPr>
            </control>
          </mc:Choice>
        </mc:AlternateContent>
        <mc:AlternateContent xmlns:mc="http://schemas.openxmlformats.org/markup-compatibility/2006">
          <mc:Choice Requires="x14">
            <control shapeId="3173" r:id="rId62" name="Check Box 101">
              <controlPr locked="0" defaultSize="0" autoFill="0" autoLine="0" autoPict="0">
                <anchor moveWithCells="1">
                  <from>
                    <xdr:col>6</xdr:col>
                    <xdr:colOff>304800</xdr:colOff>
                    <xdr:row>70</xdr:row>
                    <xdr:rowOff>133350</xdr:rowOff>
                  </from>
                  <to>
                    <xdr:col>7</xdr:col>
                    <xdr:colOff>85725</xdr:colOff>
                    <xdr:row>72</xdr:row>
                    <xdr:rowOff>19050</xdr:rowOff>
                  </to>
                </anchor>
              </controlPr>
            </control>
          </mc:Choice>
        </mc:AlternateContent>
        <mc:AlternateContent xmlns:mc="http://schemas.openxmlformats.org/markup-compatibility/2006">
          <mc:Choice Requires="x14">
            <control shapeId="3174" r:id="rId63" name="Check Box 102">
              <controlPr locked="0" defaultSize="0" autoFill="0" autoLine="0" autoPict="0">
                <anchor moveWithCells="1">
                  <from>
                    <xdr:col>9</xdr:col>
                    <xdr:colOff>304800</xdr:colOff>
                    <xdr:row>70</xdr:row>
                    <xdr:rowOff>133350</xdr:rowOff>
                  </from>
                  <to>
                    <xdr:col>10</xdr:col>
                    <xdr:colOff>66675</xdr:colOff>
                    <xdr:row>72</xdr:row>
                    <xdr:rowOff>19050</xdr:rowOff>
                  </to>
                </anchor>
              </controlPr>
            </control>
          </mc:Choice>
        </mc:AlternateContent>
        <mc:AlternateContent xmlns:mc="http://schemas.openxmlformats.org/markup-compatibility/2006">
          <mc:Choice Requires="x14">
            <control shapeId="3175" r:id="rId64" name="Check Box 103">
              <controlPr locked="0" defaultSize="0" autoFill="0" autoLine="0" autoPict="0">
                <anchor moveWithCells="1">
                  <from>
                    <xdr:col>3</xdr:col>
                    <xdr:colOff>685800</xdr:colOff>
                    <xdr:row>71</xdr:row>
                    <xdr:rowOff>133350</xdr:rowOff>
                  </from>
                  <to>
                    <xdr:col>4</xdr:col>
                    <xdr:colOff>57150</xdr:colOff>
                    <xdr:row>73</xdr:row>
                    <xdr:rowOff>19050</xdr:rowOff>
                  </to>
                </anchor>
              </controlPr>
            </control>
          </mc:Choice>
        </mc:AlternateContent>
        <mc:AlternateContent xmlns:mc="http://schemas.openxmlformats.org/markup-compatibility/2006">
          <mc:Choice Requires="x14">
            <control shapeId="3176" r:id="rId65" name="Check Box 104">
              <controlPr locked="0" defaultSize="0" autoFill="0" autoLine="0" autoPict="0">
                <anchor moveWithCells="1">
                  <from>
                    <xdr:col>6</xdr:col>
                    <xdr:colOff>304800</xdr:colOff>
                    <xdr:row>71</xdr:row>
                    <xdr:rowOff>133350</xdr:rowOff>
                  </from>
                  <to>
                    <xdr:col>7</xdr:col>
                    <xdr:colOff>85725</xdr:colOff>
                    <xdr:row>73</xdr:row>
                    <xdr:rowOff>19050</xdr:rowOff>
                  </to>
                </anchor>
              </controlPr>
            </control>
          </mc:Choice>
        </mc:AlternateContent>
        <mc:AlternateContent xmlns:mc="http://schemas.openxmlformats.org/markup-compatibility/2006">
          <mc:Choice Requires="x14">
            <control shapeId="3177" r:id="rId66" name="Check Box 105">
              <controlPr locked="0" defaultSize="0" autoFill="0" autoLine="0" autoPict="0">
                <anchor moveWithCells="1">
                  <from>
                    <xdr:col>9</xdr:col>
                    <xdr:colOff>304800</xdr:colOff>
                    <xdr:row>71</xdr:row>
                    <xdr:rowOff>133350</xdr:rowOff>
                  </from>
                  <to>
                    <xdr:col>10</xdr:col>
                    <xdr:colOff>66675</xdr:colOff>
                    <xdr:row>73</xdr:row>
                    <xdr:rowOff>19050</xdr:rowOff>
                  </to>
                </anchor>
              </controlPr>
            </control>
          </mc:Choice>
        </mc:AlternateContent>
        <mc:AlternateContent xmlns:mc="http://schemas.openxmlformats.org/markup-compatibility/2006">
          <mc:Choice Requires="x14">
            <control shapeId="3179" r:id="rId67" name="Group Box 107">
              <controlPr defaultSize="0" autoFill="0" autoPict="0">
                <anchor moveWithCells="1">
                  <from>
                    <xdr:col>7</xdr:col>
                    <xdr:colOff>428625</xdr:colOff>
                    <xdr:row>34</xdr:row>
                    <xdr:rowOff>142875</xdr:rowOff>
                  </from>
                  <to>
                    <xdr:col>10</xdr:col>
                    <xdr:colOff>552450</xdr:colOff>
                    <xdr:row>38</xdr:row>
                    <xdr:rowOff>47625</xdr:rowOff>
                  </to>
                </anchor>
              </controlPr>
            </control>
          </mc:Choice>
        </mc:AlternateContent>
        <mc:AlternateContent xmlns:mc="http://schemas.openxmlformats.org/markup-compatibility/2006">
          <mc:Choice Requires="x14">
            <control shapeId="3180" r:id="rId68" name="Option Button 108">
              <controlPr locked="0" defaultSize="0" autoFill="0" autoLine="0" autoPict="0">
                <anchor moveWithCells="1">
                  <from>
                    <xdr:col>8</xdr:col>
                    <xdr:colOff>57150</xdr:colOff>
                    <xdr:row>35</xdr:row>
                    <xdr:rowOff>133350</xdr:rowOff>
                  </from>
                  <to>
                    <xdr:col>9</xdr:col>
                    <xdr:colOff>66675</xdr:colOff>
                    <xdr:row>37</xdr:row>
                    <xdr:rowOff>19050</xdr:rowOff>
                  </to>
                </anchor>
              </controlPr>
            </control>
          </mc:Choice>
        </mc:AlternateContent>
        <mc:AlternateContent xmlns:mc="http://schemas.openxmlformats.org/markup-compatibility/2006">
          <mc:Choice Requires="x14">
            <control shapeId="3181" r:id="rId69" name="Option Button 109">
              <controlPr locked="0" defaultSize="0" autoFill="0" autoLine="0" autoPict="0">
                <anchor moveWithCells="1">
                  <from>
                    <xdr:col>8</xdr:col>
                    <xdr:colOff>57150</xdr:colOff>
                    <xdr:row>36</xdr:row>
                    <xdr:rowOff>133350</xdr:rowOff>
                  </from>
                  <to>
                    <xdr:col>9</xdr:col>
                    <xdr:colOff>66675</xdr:colOff>
                    <xdr:row>38</xdr:row>
                    <xdr:rowOff>19050</xdr:rowOff>
                  </to>
                </anchor>
              </controlPr>
            </control>
          </mc:Choice>
        </mc:AlternateContent>
        <mc:AlternateContent xmlns:mc="http://schemas.openxmlformats.org/markup-compatibility/2006">
          <mc:Choice Requires="x14">
            <control shapeId="3182" r:id="rId70" name="Group Box 110">
              <controlPr defaultSize="0" autoFill="0" autoPict="0">
                <anchor moveWithCells="1">
                  <from>
                    <xdr:col>0</xdr:col>
                    <xdr:colOff>57150</xdr:colOff>
                    <xdr:row>25</xdr:row>
                    <xdr:rowOff>142875</xdr:rowOff>
                  </from>
                  <to>
                    <xdr:col>3</xdr:col>
                    <xdr:colOff>219075</xdr:colOff>
                    <xdr:row>29</xdr:row>
                    <xdr:rowOff>66675</xdr:rowOff>
                  </to>
                </anchor>
              </controlPr>
            </control>
          </mc:Choice>
        </mc:AlternateContent>
        <mc:AlternateContent xmlns:mc="http://schemas.openxmlformats.org/markup-compatibility/2006">
          <mc:Choice Requires="x14">
            <control shapeId="3183" r:id="rId71" name="Group Box 111">
              <controlPr defaultSize="0" autoFill="0" autoPict="0">
                <anchor moveWithCells="1">
                  <from>
                    <xdr:col>3</xdr:col>
                    <xdr:colOff>895350</xdr:colOff>
                    <xdr:row>25</xdr:row>
                    <xdr:rowOff>123825</xdr:rowOff>
                  </from>
                  <to>
                    <xdr:col>6</xdr:col>
                    <xdr:colOff>447675</xdr:colOff>
                    <xdr:row>29</xdr:row>
                    <xdr:rowOff>66675</xdr:rowOff>
                  </to>
                </anchor>
              </controlPr>
            </control>
          </mc:Choice>
        </mc:AlternateContent>
        <mc:AlternateContent xmlns:mc="http://schemas.openxmlformats.org/markup-compatibility/2006">
          <mc:Choice Requires="x14">
            <control shapeId="3184" r:id="rId72" name="Group Box 112">
              <controlPr defaultSize="0" autoFill="0" autoPict="0">
                <anchor moveWithCells="1">
                  <from>
                    <xdr:col>7</xdr:col>
                    <xdr:colOff>428625</xdr:colOff>
                    <xdr:row>25</xdr:row>
                    <xdr:rowOff>123825</xdr:rowOff>
                  </from>
                  <to>
                    <xdr:col>10</xdr:col>
                    <xdr:colOff>742950</xdr:colOff>
                    <xdr:row>29</xdr:row>
                    <xdr:rowOff>38100</xdr:rowOff>
                  </to>
                </anchor>
              </controlPr>
            </control>
          </mc:Choice>
        </mc:AlternateContent>
        <mc:AlternateContent xmlns:mc="http://schemas.openxmlformats.org/markup-compatibility/2006">
          <mc:Choice Requires="x14">
            <control shapeId="3185" r:id="rId73" name="Option Button 113">
              <controlPr locked="0" defaultSize="0" autoFill="0" autoLine="0" autoPict="0">
                <anchor moveWithCells="1">
                  <from>
                    <xdr:col>1</xdr:col>
                    <xdr:colOff>57150</xdr:colOff>
                    <xdr:row>26</xdr:row>
                    <xdr:rowOff>180975</xdr:rowOff>
                  </from>
                  <to>
                    <xdr:col>2</xdr:col>
                    <xdr:colOff>66675</xdr:colOff>
                    <xdr:row>28</xdr:row>
                    <xdr:rowOff>19050</xdr:rowOff>
                  </to>
                </anchor>
              </controlPr>
            </control>
          </mc:Choice>
        </mc:AlternateContent>
        <mc:AlternateContent xmlns:mc="http://schemas.openxmlformats.org/markup-compatibility/2006">
          <mc:Choice Requires="x14">
            <control shapeId="3187" r:id="rId74" name="Option Button 115">
              <controlPr locked="0" defaultSize="0" autoFill="0" autoLine="0" autoPict="0">
                <anchor moveWithCells="1">
                  <from>
                    <xdr:col>4</xdr:col>
                    <xdr:colOff>47625</xdr:colOff>
                    <xdr:row>26</xdr:row>
                    <xdr:rowOff>171450</xdr:rowOff>
                  </from>
                  <to>
                    <xdr:col>5</xdr:col>
                    <xdr:colOff>57150</xdr:colOff>
                    <xdr:row>28</xdr:row>
                    <xdr:rowOff>19050</xdr:rowOff>
                  </to>
                </anchor>
              </controlPr>
            </control>
          </mc:Choice>
        </mc:AlternateContent>
        <mc:AlternateContent xmlns:mc="http://schemas.openxmlformats.org/markup-compatibility/2006">
          <mc:Choice Requires="x14">
            <control shapeId="3189" r:id="rId75" name="Option Button 117">
              <controlPr locked="0" defaultSize="0" autoFill="0" autoLine="0" autoPict="0">
                <anchor moveWithCells="1">
                  <from>
                    <xdr:col>8</xdr:col>
                    <xdr:colOff>57150</xdr:colOff>
                    <xdr:row>26</xdr:row>
                    <xdr:rowOff>190500</xdr:rowOff>
                  </from>
                  <to>
                    <xdr:col>9</xdr:col>
                    <xdr:colOff>66675</xdr:colOff>
                    <xdr:row>28</xdr:row>
                    <xdr:rowOff>38100</xdr:rowOff>
                  </to>
                </anchor>
              </controlPr>
            </control>
          </mc:Choice>
        </mc:AlternateContent>
        <mc:AlternateContent xmlns:mc="http://schemas.openxmlformats.org/markup-compatibility/2006">
          <mc:Choice Requires="x14">
            <control shapeId="3199" r:id="rId76" name="Group Box 127">
              <controlPr defaultSize="0" autoFill="0" autoPict="0">
                <anchor moveWithCells="1">
                  <from>
                    <xdr:col>10</xdr:col>
                    <xdr:colOff>914400</xdr:colOff>
                    <xdr:row>3</xdr:row>
                    <xdr:rowOff>171450</xdr:rowOff>
                  </from>
                  <to>
                    <xdr:col>13</xdr:col>
                    <xdr:colOff>742950</xdr:colOff>
                    <xdr:row>7</xdr:row>
                    <xdr:rowOff>57150</xdr:rowOff>
                  </to>
                </anchor>
              </controlPr>
            </control>
          </mc:Choice>
        </mc:AlternateContent>
        <mc:AlternateContent xmlns:mc="http://schemas.openxmlformats.org/markup-compatibility/2006">
          <mc:Choice Requires="x14">
            <control shapeId="3200" r:id="rId77" name="Option Button 128">
              <controlPr defaultSize="0" autoFill="0" autoLine="0" autoPict="0">
                <anchor moveWithCells="1">
                  <from>
                    <xdr:col>11</xdr:col>
                    <xdr:colOff>47625</xdr:colOff>
                    <xdr:row>5</xdr:row>
                    <xdr:rowOff>0</xdr:rowOff>
                  </from>
                  <to>
                    <xdr:col>12</xdr:col>
                    <xdr:colOff>0</xdr:colOff>
                    <xdr:row>6</xdr:row>
                    <xdr:rowOff>19050</xdr:rowOff>
                  </to>
                </anchor>
              </controlPr>
            </control>
          </mc:Choice>
        </mc:AlternateContent>
        <mc:AlternateContent xmlns:mc="http://schemas.openxmlformats.org/markup-compatibility/2006">
          <mc:Choice Requires="x14">
            <control shapeId="3201" r:id="rId78" name="Option Button 129">
              <controlPr defaultSize="0" autoFill="0" autoLine="0" autoPict="0">
                <anchor moveWithCells="1">
                  <from>
                    <xdr:col>11</xdr:col>
                    <xdr:colOff>47625</xdr:colOff>
                    <xdr:row>5</xdr:row>
                    <xdr:rowOff>180975</xdr:rowOff>
                  </from>
                  <to>
                    <xdr:col>12</xdr:col>
                    <xdr:colOff>0</xdr:colOff>
                    <xdr:row>7</xdr:row>
                    <xdr:rowOff>9525</xdr:rowOff>
                  </to>
                </anchor>
              </controlPr>
            </control>
          </mc:Choice>
        </mc:AlternateContent>
        <mc:AlternateContent xmlns:mc="http://schemas.openxmlformats.org/markup-compatibility/2006">
          <mc:Choice Requires="x14">
            <control shapeId="3204" r:id="rId79" name="Option Button 132">
              <controlPr locked="0" defaultSize="0" autoFill="0" autoLine="0" autoPict="0">
                <anchor moveWithCells="1">
                  <from>
                    <xdr:col>1</xdr:col>
                    <xdr:colOff>57150</xdr:colOff>
                    <xdr:row>27</xdr:row>
                    <xdr:rowOff>133350</xdr:rowOff>
                  </from>
                  <to>
                    <xdr:col>2</xdr:col>
                    <xdr:colOff>66675</xdr:colOff>
                    <xdr:row>29</xdr:row>
                    <xdr:rowOff>19050</xdr:rowOff>
                  </to>
                </anchor>
              </controlPr>
            </control>
          </mc:Choice>
        </mc:AlternateContent>
        <mc:AlternateContent xmlns:mc="http://schemas.openxmlformats.org/markup-compatibility/2006">
          <mc:Choice Requires="x14">
            <control shapeId="3205" r:id="rId80" name="Option Button 133">
              <controlPr locked="0" defaultSize="0" autoFill="0" autoLine="0" autoPict="0">
                <anchor moveWithCells="1">
                  <from>
                    <xdr:col>4</xdr:col>
                    <xdr:colOff>47625</xdr:colOff>
                    <xdr:row>27</xdr:row>
                    <xdr:rowOff>133350</xdr:rowOff>
                  </from>
                  <to>
                    <xdr:col>5</xdr:col>
                    <xdr:colOff>57150</xdr:colOff>
                    <xdr:row>29</xdr:row>
                    <xdr:rowOff>19050</xdr:rowOff>
                  </to>
                </anchor>
              </controlPr>
            </control>
          </mc:Choice>
        </mc:AlternateContent>
        <mc:AlternateContent xmlns:mc="http://schemas.openxmlformats.org/markup-compatibility/2006">
          <mc:Choice Requires="x14">
            <control shapeId="3206" r:id="rId81" name="Option Button 134">
              <controlPr locked="0" defaultSize="0" autoFill="0" autoLine="0" autoPict="0">
                <anchor moveWithCells="1">
                  <from>
                    <xdr:col>8</xdr:col>
                    <xdr:colOff>57150</xdr:colOff>
                    <xdr:row>27</xdr:row>
                    <xdr:rowOff>142875</xdr:rowOff>
                  </from>
                  <to>
                    <xdr:col>9</xdr:col>
                    <xdr:colOff>66675</xdr:colOff>
                    <xdr:row>29</xdr:row>
                    <xdr:rowOff>38100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2">
    <pageSetUpPr fitToPage="1"/>
  </sheetPr>
  <dimension ref="A1:M34"/>
  <sheetViews>
    <sheetView workbookViewId="0">
      <selection activeCell="A17" sqref="A17"/>
    </sheetView>
  </sheetViews>
  <sheetFormatPr defaultColWidth="11.42578125" defaultRowHeight="12.75"/>
  <cols>
    <col min="1" max="1" width="17.28515625" customWidth="1"/>
    <col min="2" max="2" width="18" customWidth="1"/>
    <col min="3" max="3" width="2.7109375" customWidth="1"/>
    <col min="4" max="6" width="13.140625" customWidth="1"/>
    <col min="7" max="7" width="17.28515625" customWidth="1"/>
    <col min="8" max="8" width="18" customWidth="1"/>
    <col min="9" max="9" width="2.7109375" customWidth="1"/>
    <col min="10" max="11" width="13.140625" customWidth="1"/>
  </cols>
  <sheetData>
    <row r="1" spans="1:13">
      <c r="A1" s="3"/>
      <c r="B1" s="3"/>
      <c r="C1" s="3"/>
      <c r="D1" s="3"/>
      <c r="E1" s="3"/>
      <c r="F1" s="3"/>
      <c r="G1" s="3"/>
      <c r="H1" s="3"/>
      <c r="I1" s="3"/>
      <c r="J1" s="3"/>
      <c r="K1" s="3"/>
    </row>
    <row r="2" spans="1:13">
      <c r="A2" s="3"/>
      <c r="B2" s="3"/>
      <c r="C2" s="3"/>
      <c r="D2" s="3"/>
      <c r="E2" s="3"/>
      <c r="F2" s="3"/>
      <c r="G2" s="3"/>
      <c r="H2" s="3"/>
      <c r="I2" s="3"/>
      <c r="J2" s="3"/>
      <c r="K2" s="3"/>
    </row>
    <row r="3" spans="1:13">
      <c r="A3" s="3"/>
      <c r="B3" s="3"/>
      <c r="C3" s="3"/>
      <c r="D3" s="3"/>
      <c r="E3" s="3"/>
      <c r="F3" s="3"/>
      <c r="G3" s="3"/>
      <c r="H3" s="3"/>
      <c r="I3" s="3"/>
      <c r="J3" s="3"/>
      <c r="K3" s="3"/>
    </row>
    <row r="4" spans="1:13" ht="26.25">
      <c r="A4" s="2" t="s">
        <v>110</v>
      </c>
      <c r="B4" s="2"/>
      <c r="C4" s="3"/>
      <c r="D4" s="3"/>
      <c r="E4" s="3"/>
      <c r="F4" s="3"/>
      <c r="G4" s="2" t="s">
        <v>110</v>
      </c>
      <c r="H4" s="2"/>
      <c r="I4" s="3"/>
      <c r="J4" s="3"/>
      <c r="K4" s="3"/>
    </row>
    <row r="5" spans="1:13" ht="18">
      <c r="A5" s="4"/>
      <c r="B5" s="4"/>
      <c r="C5" s="4"/>
      <c r="D5" s="4"/>
      <c r="E5" s="4"/>
      <c r="F5" s="4"/>
      <c r="G5" s="4"/>
      <c r="H5" s="4"/>
      <c r="I5" s="4"/>
      <c r="J5" s="4"/>
      <c r="K5" s="4"/>
      <c r="L5" s="1"/>
      <c r="M5" s="1"/>
    </row>
    <row r="6" spans="1:13" ht="18">
      <c r="A6" s="4"/>
      <c r="B6" s="4"/>
      <c r="C6" s="4"/>
      <c r="D6" s="4"/>
      <c r="E6" s="4"/>
      <c r="F6" s="4"/>
      <c r="G6" s="4"/>
      <c r="H6" s="4"/>
      <c r="I6" s="4"/>
      <c r="J6" s="4"/>
      <c r="K6" s="4"/>
      <c r="L6" s="1"/>
      <c r="M6" s="1"/>
    </row>
    <row r="7" spans="1:13" ht="18">
      <c r="A7" s="4" t="s">
        <v>111</v>
      </c>
      <c r="B7" s="96" t="s">
        <v>112</v>
      </c>
      <c r="C7" s="97"/>
      <c r="D7" s="97"/>
      <c r="E7" s="97"/>
      <c r="F7" s="4"/>
      <c r="G7" s="4" t="s">
        <v>111</v>
      </c>
      <c r="H7" s="96" t="s">
        <v>112</v>
      </c>
      <c r="I7" s="97"/>
      <c r="J7" s="97"/>
      <c r="K7" s="97"/>
      <c r="L7" s="1"/>
      <c r="M7" s="1"/>
    </row>
    <row r="8" spans="1:13" ht="18">
      <c r="A8" s="4"/>
      <c r="B8" s="4"/>
      <c r="C8" s="4"/>
      <c r="D8" s="4"/>
      <c r="E8" s="4"/>
      <c r="F8" s="4"/>
      <c r="G8" s="4"/>
      <c r="H8" s="4"/>
      <c r="I8" s="4"/>
      <c r="J8" s="4"/>
      <c r="K8" s="4"/>
      <c r="L8" s="1"/>
      <c r="M8" s="1"/>
    </row>
    <row r="9" spans="1:13" ht="18">
      <c r="A9" s="4" t="s">
        <v>113</v>
      </c>
      <c r="B9" s="4"/>
      <c r="C9" s="4"/>
      <c r="D9" s="96" t="s">
        <v>114</v>
      </c>
      <c r="E9" s="97"/>
      <c r="F9" s="4"/>
      <c r="G9" s="4" t="s">
        <v>113</v>
      </c>
      <c r="H9" s="4"/>
      <c r="I9" s="4"/>
      <c r="J9" s="96" t="s">
        <v>114</v>
      </c>
      <c r="K9" s="97"/>
      <c r="L9" s="1"/>
      <c r="M9" s="1"/>
    </row>
    <row r="10" spans="1:13" ht="18">
      <c r="A10" s="4"/>
      <c r="B10" s="4"/>
      <c r="C10" s="4"/>
      <c r="D10" s="4"/>
      <c r="E10" s="4"/>
      <c r="F10" s="4"/>
      <c r="G10" s="4"/>
      <c r="H10" s="4"/>
      <c r="I10" s="4"/>
      <c r="J10" s="4"/>
      <c r="K10" s="4"/>
      <c r="L10" s="1"/>
      <c r="M10" s="1"/>
    </row>
    <row r="11" spans="1:13" ht="18">
      <c r="A11" s="4" t="s">
        <v>115</v>
      </c>
      <c r="B11" s="4"/>
      <c r="C11" s="96" t="s">
        <v>116</v>
      </c>
      <c r="D11" s="97"/>
      <c r="E11" s="97"/>
      <c r="F11" s="4"/>
      <c r="G11" s="4" t="s">
        <v>115</v>
      </c>
      <c r="H11" s="4"/>
      <c r="I11" s="96" t="s">
        <v>116</v>
      </c>
      <c r="J11" s="97"/>
      <c r="K11" s="97"/>
      <c r="L11" s="1"/>
      <c r="M11" s="1"/>
    </row>
    <row r="12" spans="1:13" ht="18">
      <c r="A12" s="4"/>
      <c r="B12" s="4"/>
      <c r="C12" s="4"/>
      <c r="D12" s="4"/>
      <c r="E12" s="4"/>
      <c r="F12" s="4"/>
      <c r="G12" s="4"/>
      <c r="H12" s="4"/>
      <c r="I12" s="4"/>
      <c r="J12" s="4"/>
      <c r="K12" s="4"/>
      <c r="L12" s="1"/>
      <c r="M12" s="1"/>
    </row>
    <row r="13" spans="1:13" ht="18.75" thickBot="1">
      <c r="A13" s="8"/>
      <c r="B13" s="8"/>
      <c r="C13" s="8"/>
      <c r="D13" s="8"/>
      <c r="E13" s="8"/>
      <c r="F13" s="4"/>
      <c r="G13" s="8"/>
      <c r="H13" s="8"/>
      <c r="I13" s="8"/>
      <c r="J13" s="8"/>
      <c r="K13" s="8"/>
      <c r="L13" s="1"/>
      <c r="M13" s="1"/>
    </row>
    <row r="14" spans="1:13" ht="18.75" thickBot="1">
      <c r="A14" s="4" t="s">
        <v>7</v>
      </c>
      <c r="B14" s="4"/>
      <c r="C14" s="4"/>
      <c r="D14" s="4"/>
      <c r="E14" s="5">
        <f>IF(ISNUMBER(Saisie!D20)=TRUE,Saisie!D20,"")</f>
        <v>1025</v>
      </c>
      <c r="F14" s="3"/>
      <c r="G14" s="4" t="s">
        <v>7</v>
      </c>
      <c r="H14" s="4"/>
      <c r="I14" s="4"/>
      <c r="J14" s="4"/>
      <c r="K14" s="34">
        <f>IF(ISNUMBER(E14)=TRUE,E14,"")</f>
        <v>1025</v>
      </c>
      <c r="L14" s="1"/>
      <c r="M14" s="1"/>
    </row>
    <row r="15" spans="1:13" ht="18">
      <c r="A15" s="4"/>
      <c r="B15" s="4"/>
      <c r="C15" s="4"/>
      <c r="D15" s="4"/>
      <c r="E15" s="4"/>
      <c r="F15" s="3"/>
      <c r="G15" s="4"/>
      <c r="H15" s="4"/>
      <c r="I15" s="4"/>
      <c r="J15" s="4"/>
      <c r="K15" s="4"/>
      <c r="L15" s="1"/>
      <c r="M15" s="1"/>
    </row>
    <row r="16" spans="1:13" ht="18.75" thickBot="1">
      <c r="A16" s="4" t="s">
        <v>117</v>
      </c>
      <c r="B16" s="4"/>
      <c r="C16" s="4"/>
      <c r="D16" s="4"/>
      <c r="E16" s="4"/>
      <c r="F16" s="3"/>
      <c r="G16" s="4" t="s">
        <v>117</v>
      </c>
      <c r="H16" s="4"/>
      <c r="I16" s="4"/>
      <c r="J16" s="4"/>
      <c r="K16" s="4"/>
      <c r="L16" s="1"/>
      <c r="M16" s="1"/>
    </row>
    <row r="17" spans="1:13" ht="18">
      <c r="A17" s="4" t="str">
        <f>CONCATENATE("  - Déductions AVS (",Saisie!U19*100,"%)")</f>
        <v xml:space="preserve">  - Déductions AVS (6.4%)</v>
      </c>
      <c r="B17" s="4"/>
      <c r="C17" s="4"/>
      <c r="D17" s="11">
        <f>IF(Saisie!P28=1,IF(ISNUMBER(E14)=TRUE,ROUND(Saisie!U19*E14,10),""),"")</f>
        <v>65.599999999999994</v>
      </c>
      <c r="E17" s="4"/>
      <c r="F17" s="3"/>
      <c r="G17" s="4" t="str">
        <f>A17</f>
        <v xml:space="preserve">  - Déductions AVS (6.4%)</v>
      </c>
      <c r="H17" s="4"/>
      <c r="I17" s="4"/>
      <c r="J17" s="35">
        <f>IF(K14=E14,D17,ROUND(Saisie!U19*K14,10))</f>
        <v>65.599999999999994</v>
      </c>
      <c r="K17" s="4"/>
      <c r="L17" s="1"/>
      <c r="M17" s="1"/>
    </row>
    <row r="18" spans="1:13" ht="18">
      <c r="A18" s="4" t="str">
        <f>CONCATENATE("  - Déductions LAA (",Saisie!U20*100,"%)")</f>
        <v xml:space="preserve">  - Déductions LAA (1.681%)</v>
      </c>
      <c r="B18" s="4"/>
      <c r="C18" s="4"/>
      <c r="D18" s="12" t="str">
        <f>IF(Saisie!Q28=1,IF(ISNUMBER(E14)=TRUE,ROUND(Saisie!U20*E14,10),""),"")</f>
        <v/>
      </c>
      <c r="E18" s="4"/>
      <c r="F18" s="3"/>
      <c r="G18" s="4" t="str">
        <f>A18</f>
        <v xml:space="preserve">  - Déductions LAA (1.681%)</v>
      </c>
      <c r="H18" s="4"/>
      <c r="I18" s="4"/>
      <c r="J18" s="36" t="str">
        <f>IF(K14=E14,D18,ROUND(Saisie!U20*K14,10))</f>
        <v/>
      </c>
      <c r="K18" s="4"/>
      <c r="L18" s="1"/>
      <c r="M18" s="1"/>
    </row>
    <row r="19" spans="1:13" ht="18">
      <c r="A19" s="4" t="str">
        <f>CONCATENATE("  - Déductions IMJ (",Saisie!U21*100,"%)")</f>
        <v xml:space="preserve">  - Déductions IMJ (0.44%)</v>
      </c>
      <c r="B19" s="4"/>
      <c r="C19" s="4"/>
      <c r="D19" s="32" t="str">
        <f>IF(Saisie!R28=1,IF(ISNUMBER(E14)=TRUE,ROUND(Saisie!U21*E14,10),""),"")</f>
        <v/>
      </c>
      <c r="E19" s="4"/>
      <c r="F19" s="3"/>
      <c r="G19" s="4" t="str">
        <f>A19</f>
        <v xml:space="preserve">  - Déductions IMJ (0.44%)</v>
      </c>
      <c r="H19" s="4"/>
      <c r="I19" s="4"/>
      <c r="J19" s="36" t="str">
        <f>IF(K14=E14,D19,ROUND(Saisie!U21*K14,10))</f>
        <v/>
      </c>
      <c r="K19" s="4"/>
      <c r="L19" s="1"/>
      <c r="M19" s="1"/>
    </row>
    <row r="20" spans="1:13" ht="18">
      <c r="A20" s="4" t="s">
        <v>118</v>
      </c>
      <c r="B20" s="4"/>
      <c r="C20" s="4"/>
      <c r="D20" s="12">
        <f>IF(ISNUMBER(E14)=TRUE,IF(ISNUMBER(Saisie!E33)=TRUE,IF(Saisie!E33=0,"",Saisie!E33),""),"")</f>
        <v>533.07692307692309</v>
      </c>
      <c r="E20" s="4"/>
      <c r="F20" s="3"/>
      <c r="G20" s="4" t="s">
        <v>118</v>
      </c>
      <c r="H20" s="4"/>
      <c r="I20" s="4"/>
      <c r="J20" s="36">
        <f>IF(ISNUMBER(D20)=TRUE,D20,"")</f>
        <v>533.07692307692309</v>
      </c>
      <c r="K20" s="4"/>
      <c r="L20" s="1"/>
      <c r="M20" s="1"/>
    </row>
    <row r="21" spans="1:13" ht="18.75" thickBot="1">
      <c r="A21" s="4" t="s">
        <v>119</v>
      </c>
      <c r="B21" s="4"/>
      <c r="C21" s="4"/>
      <c r="D21" s="12" t="str">
        <f>IF(ISNUMBER(E14)=TRUE,IF(ISNUMBER(Saisie!N28)=TRUE,Saisie!N28,""),"")</f>
        <v/>
      </c>
      <c r="E21" s="4"/>
      <c r="F21" s="3"/>
      <c r="G21" s="4" t="s">
        <v>119</v>
      </c>
      <c r="H21" s="4"/>
      <c r="I21" s="4"/>
      <c r="J21" s="37" t="str">
        <f>IF(ISNUMBER(D21)=TRUE,D21,"")</f>
        <v/>
      </c>
      <c r="K21" s="4"/>
      <c r="L21" s="1"/>
      <c r="M21" s="1"/>
    </row>
    <row r="22" spans="1:13" ht="18.75" thickBot="1">
      <c r="A22" s="4" t="s">
        <v>120</v>
      </c>
      <c r="B22" s="4"/>
      <c r="C22" s="4"/>
      <c r="D22" s="13">
        <f>IF(COUNTBLANK(D17:D21)=5,"",SUM(D17:D21))</f>
        <v>598.67692307692312</v>
      </c>
      <c r="E22" s="7">
        <f>D22</f>
        <v>598.67692307692312</v>
      </c>
      <c r="F22" s="3"/>
      <c r="G22" s="4" t="s">
        <v>120</v>
      </c>
      <c r="H22" s="4"/>
      <c r="I22" s="4"/>
      <c r="J22" s="13">
        <f>IF(COUNTBLANK(J17:J21)=5,"",SUM(J17:J21))</f>
        <v>598.67692307692312</v>
      </c>
      <c r="K22" s="6">
        <f>IF(ISNUMBER(J22)=TRUE,J22,"")</f>
        <v>598.67692307692312</v>
      </c>
      <c r="L22" s="1"/>
      <c r="M22" s="1"/>
    </row>
    <row r="23" spans="1:13" ht="18.75" thickBot="1">
      <c r="A23" s="4"/>
      <c r="B23" s="4"/>
      <c r="C23" s="4"/>
      <c r="D23" s="4"/>
      <c r="E23" s="4"/>
      <c r="F23" s="3"/>
      <c r="G23" s="4"/>
      <c r="H23" s="4"/>
      <c r="I23" s="4"/>
      <c r="J23" s="4"/>
      <c r="K23" s="4"/>
      <c r="L23" s="1"/>
      <c r="M23" s="1"/>
    </row>
    <row r="24" spans="1:13" ht="18.75" thickBot="1">
      <c r="A24" s="4" t="s">
        <v>9</v>
      </c>
      <c r="B24" s="4"/>
      <c r="C24" s="4"/>
      <c r="D24" s="4"/>
      <c r="E24" s="33">
        <f>IF(ISNUMBER(E14)=TRUE,IF(ISNUMBER(Saisie!E34)=TRUE,IF(Saisie!E34=0,"",Saisie!E34),""),"")</f>
        <v>130.79166666666666</v>
      </c>
      <c r="F24" s="3"/>
      <c r="G24" s="4" t="s">
        <v>9</v>
      </c>
      <c r="H24" s="4"/>
      <c r="I24" s="4"/>
      <c r="J24" s="4"/>
      <c r="K24" s="38">
        <f>IF(ISNUMBER(E24)=TRUE,E24,"")</f>
        <v>130.79166666666666</v>
      </c>
      <c r="L24" s="1"/>
      <c r="M24" s="1"/>
    </row>
    <row r="25" spans="1:13" ht="18.75" thickBot="1">
      <c r="A25" s="4" t="s">
        <v>121</v>
      </c>
      <c r="B25" s="4"/>
      <c r="C25" s="4"/>
      <c r="D25" s="4"/>
      <c r="E25" s="6">
        <f>IF(ISNUMBER(E24)=TRUE,IF(ISNUMBER(E22)=TRUE,(E14-E22+E24),(E14+E24)),IF(ISNUMBER(E22)=TRUE,(E14-E22),E14))</f>
        <v>557.11474358974351</v>
      </c>
      <c r="F25" s="3"/>
      <c r="G25" s="4" t="s">
        <v>121</v>
      </c>
      <c r="H25" s="4"/>
      <c r="I25" s="4"/>
      <c r="J25" s="4"/>
      <c r="K25" s="6">
        <f>IF(ISNUMBER(K24)=TRUE,IF(ISNUMBER(K22)=TRUE,(K14-K22+K24),(K14+K24)),IF(ISNUMBER(K22)=TRUE,(K14-K22),K14))</f>
        <v>557.11474358974351</v>
      </c>
      <c r="L25" s="1"/>
      <c r="M25" s="1"/>
    </row>
    <row r="26" spans="1:13" ht="18">
      <c r="A26" s="9"/>
      <c r="B26" s="9"/>
      <c r="C26" s="9"/>
      <c r="D26" s="9"/>
      <c r="E26" s="9"/>
      <c r="F26" s="4"/>
      <c r="G26" s="9"/>
      <c r="H26" s="9"/>
      <c r="I26" s="9"/>
      <c r="J26" s="9"/>
      <c r="K26" s="9"/>
      <c r="L26" s="1"/>
      <c r="M26" s="1"/>
    </row>
    <row r="27" spans="1:13" ht="18">
      <c r="A27" s="4"/>
      <c r="B27" s="4"/>
      <c r="C27" s="4"/>
      <c r="D27" s="4"/>
      <c r="E27" s="4"/>
      <c r="F27" s="4"/>
      <c r="G27" s="4"/>
      <c r="H27" s="4"/>
      <c r="I27" s="4"/>
      <c r="J27" s="4"/>
      <c r="K27" s="4"/>
      <c r="L27" s="1"/>
      <c r="M27" s="1"/>
    </row>
    <row r="28" spans="1:13" ht="18">
      <c r="A28" s="4" t="s">
        <v>122</v>
      </c>
      <c r="B28" s="82">
        <f>E25</f>
        <v>557.11474358974351</v>
      </c>
      <c r="C28" s="83"/>
      <c r="D28" s="4" t="s">
        <v>123</v>
      </c>
      <c r="E28" s="4"/>
      <c r="F28" s="4"/>
      <c r="G28" s="4" t="s">
        <v>122</v>
      </c>
      <c r="H28" s="82">
        <f>K25</f>
        <v>557.11474358974351</v>
      </c>
      <c r="I28" s="83"/>
      <c r="J28" s="4" t="s">
        <v>123</v>
      </c>
      <c r="K28" s="4"/>
      <c r="L28" s="1"/>
      <c r="M28" s="1"/>
    </row>
    <row r="29" spans="1:13" ht="18">
      <c r="A29" s="4"/>
      <c r="B29" s="4"/>
      <c r="C29" s="4"/>
      <c r="D29" s="4"/>
      <c r="E29" s="4"/>
      <c r="F29" s="4"/>
      <c r="G29" s="4"/>
      <c r="H29" s="4"/>
      <c r="I29" s="4"/>
      <c r="J29" s="4"/>
      <c r="K29" s="4"/>
      <c r="L29" s="1"/>
      <c r="M29" s="1"/>
    </row>
    <row r="30" spans="1:13" ht="18">
      <c r="A30" s="4"/>
      <c r="B30" s="4"/>
      <c r="C30" s="4"/>
      <c r="D30" s="4" t="s">
        <v>124</v>
      </c>
      <c r="E30" s="4"/>
      <c r="F30" s="4"/>
      <c r="G30" s="4"/>
      <c r="H30" s="4"/>
      <c r="I30" s="4"/>
      <c r="J30" s="4" t="s">
        <v>124</v>
      </c>
      <c r="K30" s="4"/>
      <c r="L30" s="1"/>
      <c r="M30" s="1"/>
    </row>
    <row r="31" spans="1:13" ht="18">
      <c r="A31" s="1"/>
      <c r="B31" s="1"/>
      <c r="C31" s="1"/>
      <c r="D31" s="1"/>
      <c r="E31" s="1"/>
      <c r="F31" s="1"/>
      <c r="G31" s="1"/>
      <c r="H31" s="1"/>
      <c r="I31" s="1"/>
      <c r="J31" s="1"/>
      <c r="K31" s="1"/>
      <c r="L31" s="1"/>
      <c r="M31" s="1"/>
    </row>
    <row r="32" spans="1:13" ht="18">
      <c r="A32" s="70" t="str">
        <f>IF(ISNUMBER(E14)=TRUE,IF(E14&lt;21150/12,"","Attention, ce salaire sera soumis aux cotisations du 2ème pilier. Les calculs doivent être adaptés en conséquence !"),"")</f>
        <v/>
      </c>
      <c r="C32" s="1"/>
      <c r="D32" s="1"/>
      <c r="E32" s="1"/>
      <c r="F32" s="1"/>
      <c r="G32" s="1"/>
      <c r="H32" s="1"/>
      <c r="I32" s="1"/>
      <c r="J32" s="1"/>
      <c r="K32" s="1"/>
      <c r="L32" s="1"/>
      <c r="M32" s="1"/>
    </row>
    <row r="33" spans="1:13" ht="18">
      <c r="A33" s="1"/>
      <c r="B33" s="1"/>
      <c r="C33" s="1"/>
      <c r="D33" s="1"/>
      <c r="E33" s="1"/>
      <c r="F33" s="1"/>
      <c r="G33" s="1"/>
      <c r="H33" s="1"/>
      <c r="I33" s="1"/>
      <c r="J33" s="1"/>
      <c r="K33" s="1"/>
      <c r="L33" s="1"/>
      <c r="M33" s="1"/>
    </row>
    <row r="34" spans="1:13" ht="18">
      <c r="A34" s="1"/>
      <c r="B34" s="1"/>
      <c r="C34" s="1"/>
      <c r="D34" s="1"/>
      <c r="E34" s="1"/>
      <c r="F34" s="1"/>
      <c r="G34" s="1"/>
      <c r="H34" s="1"/>
      <c r="I34" s="1"/>
      <c r="J34" s="1"/>
      <c r="K34" s="1"/>
      <c r="L34" s="1"/>
      <c r="M34" s="1"/>
    </row>
  </sheetData>
  <sheetProtection algorithmName="SHA-512" hashValue="bgL05n7W3e33tW6C+uR5oZITbB5dZuBLltbYUQxVSR6Kv1laaFFKnEpXLYqVBMueS9a7o1lT44cTF6NcD3p6GQ==" saltValue="KUun8tv7ImJMrqolfvOd0A==" spinCount="100000" sheet="1" objects="1" scenarios="1"/>
  <mergeCells count="8">
    <mergeCell ref="B28:C28"/>
    <mergeCell ref="H28:I28"/>
    <mergeCell ref="B7:E7"/>
    <mergeCell ref="D9:E9"/>
    <mergeCell ref="C11:E11"/>
    <mergeCell ref="H7:K7"/>
    <mergeCell ref="J9:K9"/>
    <mergeCell ref="I11:K11"/>
  </mergeCells>
  <phoneticPr fontId="3" type="noConversion"/>
  <pageMargins left="0.6692913385826772" right="0.31496062992125984" top="0.39370078740157483" bottom="0.47244094488188981" header="0.51181102362204722" footer="0.51181102362204722"/>
  <pageSetup paperSize="9" scale="98" orientation="landscape" r:id="rId1"/>
  <headerFooter alignWithMargins="0"/>
  <ignoredErrors>
    <ignoredError sqref="K24 K14 J20:J21" unlockedFormula="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5">
    <pageSetUpPr fitToPage="1"/>
  </sheetPr>
  <dimension ref="A1:O34"/>
  <sheetViews>
    <sheetView workbookViewId="0"/>
  </sheetViews>
  <sheetFormatPr defaultColWidth="11.42578125" defaultRowHeight="12.75"/>
  <cols>
    <col min="1" max="1" width="16" customWidth="1"/>
    <col min="2" max="2" width="11.85546875" customWidth="1"/>
    <col min="3" max="3" width="4" customWidth="1"/>
    <col min="4" max="4" width="6.7109375" customWidth="1"/>
    <col min="5" max="7" width="13.140625" customWidth="1"/>
    <col min="8" max="8" width="16" customWidth="1"/>
    <col min="9" max="9" width="11.85546875" customWidth="1"/>
    <col min="10" max="10" width="4" customWidth="1"/>
    <col min="11" max="11" width="6.7109375" customWidth="1"/>
    <col min="12" max="13" width="13.140625" customWidth="1"/>
  </cols>
  <sheetData>
    <row r="1" spans="1:15">
      <c r="A1" s="3"/>
      <c r="B1" s="3"/>
      <c r="C1" s="3"/>
      <c r="D1" s="3"/>
      <c r="E1" s="3"/>
      <c r="F1" s="3"/>
      <c r="G1" s="3"/>
      <c r="H1" s="3"/>
      <c r="I1" s="3"/>
      <c r="J1" s="3"/>
      <c r="K1" s="3"/>
      <c r="L1" s="3"/>
      <c r="M1" s="3"/>
    </row>
    <row r="2" spans="1:15">
      <c r="A2" s="3"/>
      <c r="B2" s="3"/>
      <c r="C2" s="3"/>
      <c r="D2" s="3"/>
      <c r="E2" s="3"/>
      <c r="F2" s="3"/>
      <c r="G2" s="3"/>
      <c r="H2" s="3"/>
      <c r="I2" s="3"/>
      <c r="J2" s="3"/>
      <c r="K2" s="3"/>
      <c r="L2" s="3"/>
      <c r="M2" s="3"/>
    </row>
    <row r="3" spans="1:15">
      <c r="A3" s="3"/>
      <c r="B3" s="3"/>
      <c r="C3" s="3"/>
      <c r="D3" s="3"/>
      <c r="E3" s="3"/>
      <c r="F3" s="3"/>
      <c r="G3" s="3"/>
      <c r="H3" s="3"/>
      <c r="I3" s="3"/>
      <c r="J3" s="3"/>
      <c r="K3" s="3"/>
      <c r="L3" s="3"/>
      <c r="M3" s="3"/>
    </row>
    <row r="4" spans="1:15" ht="26.25">
      <c r="A4" s="2" t="s">
        <v>125</v>
      </c>
      <c r="B4" s="2"/>
      <c r="C4" s="3"/>
      <c r="D4" s="3"/>
      <c r="E4" s="3"/>
      <c r="F4" s="3"/>
      <c r="G4" s="3"/>
      <c r="H4" s="2" t="s">
        <v>125</v>
      </c>
      <c r="I4" s="2"/>
      <c r="J4" s="2"/>
      <c r="K4" s="3"/>
      <c r="L4" s="3"/>
      <c r="M4" s="3"/>
    </row>
    <row r="5" spans="1:15" ht="18">
      <c r="A5" s="4"/>
      <c r="B5" s="4"/>
      <c r="C5" s="4"/>
      <c r="D5" s="4"/>
      <c r="E5" s="4"/>
      <c r="F5" s="4"/>
      <c r="G5" s="4"/>
      <c r="H5" s="4"/>
      <c r="I5" s="4"/>
      <c r="J5" s="4"/>
      <c r="K5" s="4"/>
      <c r="L5" s="4"/>
      <c r="M5" s="4"/>
      <c r="N5" s="1"/>
      <c r="O5" s="1"/>
    </row>
    <row r="6" spans="1:15" ht="18">
      <c r="A6" s="4"/>
      <c r="B6" s="4"/>
      <c r="C6" s="4"/>
      <c r="D6" s="4"/>
      <c r="E6" s="4"/>
      <c r="F6" s="4"/>
      <c r="G6" s="4"/>
      <c r="H6" s="4"/>
      <c r="I6" s="4"/>
      <c r="J6" s="4"/>
      <c r="K6" s="4"/>
      <c r="L6" s="4"/>
      <c r="M6" s="4"/>
      <c r="N6" s="1"/>
      <c r="O6" s="1"/>
    </row>
    <row r="7" spans="1:15" ht="18">
      <c r="A7" s="4" t="s">
        <v>126</v>
      </c>
      <c r="B7" s="96" t="s">
        <v>127</v>
      </c>
      <c r="C7" s="97"/>
      <c r="D7" s="97"/>
      <c r="E7" s="97"/>
      <c r="F7" s="97"/>
      <c r="G7" s="4"/>
      <c r="H7" s="4" t="s">
        <v>126</v>
      </c>
      <c r="I7" s="96" t="s">
        <v>127</v>
      </c>
      <c r="J7" s="97"/>
      <c r="K7" s="97"/>
      <c r="L7" s="97"/>
      <c r="M7" s="97"/>
      <c r="N7" s="1"/>
      <c r="O7" s="1"/>
    </row>
    <row r="8" spans="1:15" ht="18">
      <c r="A8" s="4"/>
      <c r="B8" s="4"/>
      <c r="C8" s="4"/>
      <c r="D8" s="4"/>
      <c r="E8" s="4"/>
      <c r="F8" s="4"/>
      <c r="G8" s="4"/>
      <c r="H8" s="4"/>
      <c r="I8" s="4"/>
      <c r="J8" s="4"/>
      <c r="K8" s="4"/>
      <c r="L8" s="4"/>
      <c r="M8" s="4"/>
      <c r="N8" s="1"/>
      <c r="O8" s="1"/>
    </row>
    <row r="9" spans="1:15" ht="18">
      <c r="A9" s="4" t="s">
        <v>128</v>
      </c>
      <c r="B9" s="4"/>
      <c r="C9" s="4"/>
      <c r="D9" s="96" t="s">
        <v>129</v>
      </c>
      <c r="E9" s="90"/>
      <c r="F9" s="90"/>
      <c r="G9" s="4"/>
      <c r="H9" s="4" t="s">
        <v>128</v>
      </c>
      <c r="I9" s="4"/>
      <c r="J9" s="4"/>
      <c r="K9" s="96" t="s">
        <v>129</v>
      </c>
      <c r="L9" s="90"/>
      <c r="M9" s="90"/>
      <c r="N9" s="1"/>
      <c r="O9" s="1"/>
    </row>
    <row r="10" spans="1:15" ht="18">
      <c r="A10" s="4"/>
      <c r="B10" s="4"/>
      <c r="C10" s="4"/>
      <c r="D10" s="4"/>
      <c r="E10" s="4"/>
      <c r="F10" s="4"/>
      <c r="G10" s="4"/>
      <c r="H10" s="4"/>
      <c r="I10" s="4"/>
      <c r="J10" s="4"/>
      <c r="K10" s="4"/>
      <c r="L10" s="4"/>
      <c r="M10" s="4"/>
      <c r="N10" s="1"/>
      <c r="O10" s="1"/>
    </row>
    <row r="11" spans="1:15" ht="18">
      <c r="A11" s="4" t="s">
        <v>130</v>
      </c>
      <c r="B11" s="4"/>
      <c r="C11" s="96" t="s">
        <v>131</v>
      </c>
      <c r="D11" s="96"/>
      <c r="E11" s="97"/>
      <c r="F11" s="97"/>
      <c r="G11" s="4"/>
      <c r="H11" s="4" t="s">
        <v>130</v>
      </c>
      <c r="I11" s="4"/>
      <c r="J11" s="96" t="s">
        <v>131</v>
      </c>
      <c r="K11" s="96"/>
      <c r="L11" s="97"/>
      <c r="M11" s="97"/>
      <c r="N11" s="1"/>
      <c r="O11" s="1"/>
    </row>
    <row r="12" spans="1:15" ht="18">
      <c r="A12" s="4"/>
      <c r="B12" s="4"/>
      <c r="C12" s="4"/>
      <c r="D12" s="4"/>
      <c r="E12" s="4"/>
      <c r="F12" s="4"/>
      <c r="G12" s="4"/>
      <c r="H12" s="4"/>
      <c r="I12" s="4"/>
      <c r="J12" s="4"/>
      <c r="K12" s="4"/>
      <c r="L12" s="4"/>
      <c r="M12" s="4"/>
      <c r="N12" s="1"/>
      <c r="O12" s="1"/>
    </row>
    <row r="13" spans="1:15" ht="18.75" thickBot="1">
      <c r="A13" s="8"/>
      <c r="B13" s="8"/>
      <c r="C13" s="8"/>
      <c r="D13" s="8"/>
      <c r="E13" s="8"/>
      <c r="F13" s="8"/>
      <c r="G13" s="4"/>
      <c r="H13" s="8"/>
      <c r="I13" s="8"/>
      <c r="J13" s="8"/>
      <c r="K13" s="8"/>
      <c r="L13" s="8"/>
      <c r="M13" s="8"/>
      <c r="N13" s="1"/>
      <c r="O13" s="1"/>
    </row>
    <row r="14" spans="1:15" ht="18.75" thickBot="1">
      <c r="A14" s="4" t="s">
        <v>132</v>
      </c>
      <c r="B14" s="4"/>
      <c r="C14" s="4"/>
      <c r="D14" s="4"/>
      <c r="E14" s="4"/>
      <c r="F14" s="5">
        <f>IF(ISNUMBER(Saisie!D20)=TRUE,Saisie!D20,"")</f>
        <v>1025</v>
      </c>
      <c r="G14" s="3"/>
      <c r="H14" s="4" t="s">
        <v>132</v>
      </c>
      <c r="I14" s="4"/>
      <c r="J14" s="4"/>
      <c r="K14" s="4"/>
      <c r="L14" s="4"/>
      <c r="M14" s="34">
        <f>IF(ISNUMBER(F14)=TRUE,F14,"")</f>
        <v>1025</v>
      </c>
      <c r="N14" s="1"/>
      <c r="O14" s="1"/>
    </row>
    <row r="15" spans="1:15" ht="18">
      <c r="A15" s="4"/>
      <c r="B15" s="4"/>
      <c r="C15" s="4"/>
      <c r="D15" s="4"/>
      <c r="E15" s="4"/>
      <c r="F15" s="4"/>
      <c r="G15" s="3"/>
      <c r="H15" s="4"/>
      <c r="I15" s="4"/>
      <c r="J15" s="4"/>
      <c r="K15" s="4"/>
      <c r="L15" s="4"/>
      <c r="M15" s="4"/>
      <c r="N15" s="1"/>
      <c r="O15" s="1"/>
    </row>
    <row r="16" spans="1:15" ht="18.75" thickBot="1">
      <c r="A16" s="4" t="s">
        <v>133</v>
      </c>
      <c r="B16" s="4"/>
      <c r="C16" s="4"/>
      <c r="D16" s="4"/>
      <c r="E16" s="4"/>
      <c r="F16" s="4"/>
      <c r="G16" s="3"/>
      <c r="H16" s="4" t="s">
        <v>133</v>
      </c>
      <c r="I16" s="4"/>
      <c r="J16" s="4"/>
      <c r="K16" s="4"/>
      <c r="L16" s="4"/>
      <c r="M16" s="4"/>
      <c r="N16" s="1"/>
      <c r="O16" s="1"/>
    </row>
    <row r="17" spans="1:15" ht="18">
      <c r="A17" s="4" t="str">
        <f>CONCATENATE("  - Abzüge AHV (",Saisie!U19*100,"%)")</f>
        <v xml:space="preserve">  - Abzüge AHV (6.4%)</v>
      </c>
      <c r="B17" s="4"/>
      <c r="C17" s="4"/>
      <c r="D17" s="4"/>
      <c r="E17" s="11">
        <f>IF(Saisie!P28=1,IF(ISNUMBER(F14)=TRUE,ROUND(Saisie!U19*F14,10),""),"")</f>
        <v>65.599999999999994</v>
      </c>
      <c r="F17" s="4"/>
      <c r="G17" s="3"/>
      <c r="H17" s="4" t="str">
        <f>A17</f>
        <v xml:space="preserve">  - Abzüge AHV (6.4%)</v>
      </c>
      <c r="I17" s="4"/>
      <c r="J17" s="4"/>
      <c r="K17" s="4"/>
      <c r="L17" s="35">
        <f>IF(M14=F14,E17,ROUND(Saisie!U19*M14,10))</f>
        <v>65.599999999999994</v>
      </c>
      <c r="M17" s="4"/>
      <c r="N17" s="1"/>
      <c r="O17" s="1"/>
    </row>
    <row r="18" spans="1:15" ht="18">
      <c r="A18" s="4" t="str">
        <f>CONCATENATE("  - Abzüge UVG (",Saisie!U20*100,"%)")</f>
        <v xml:space="preserve">  - Abzüge UVG (1.681%)</v>
      </c>
      <c r="B18" s="4"/>
      <c r="C18" s="4"/>
      <c r="D18" s="4"/>
      <c r="E18" s="12" t="str">
        <f>IF(Saisie!Q28=1,IF(ISNUMBER(F14)=TRUE,ROUND(Saisie!U20*F14,10),""),"")</f>
        <v/>
      </c>
      <c r="F18" s="4"/>
      <c r="G18" s="3"/>
      <c r="H18" s="4" t="str">
        <f>A18</f>
        <v xml:space="preserve">  - Abzüge UVG (1.681%)</v>
      </c>
      <c r="I18" s="4"/>
      <c r="J18" s="4"/>
      <c r="K18" s="4"/>
      <c r="L18" s="36" t="str">
        <f>IF(M14=F14,E18,ROUND(Saisie!U20*M14,10))</f>
        <v/>
      </c>
      <c r="M18" s="4"/>
      <c r="N18" s="1"/>
      <c r="O18" s="1"/>
    </row>
    <row r="19" spans="1:15" ht="18">
      <c r="A19" s="4" t="str">
        <f>CONCATENATE("  - Abzüge EO (",Saisie!U21*100,"%)")</f>
        <v xml:space="preserve">  - Abzüge EO (0.44%)</v>
      </c>
      <c r="B19" s="4"/>
      <c r="C19" s="4"/>
      <c r="D19" s="4"/>
      <c r="E19" s="32" t="str">
        <f>IF(Saisie!R28=1,IF(ISNUMBER(F14)=TRUE,ROUND(Saisie!U21*F14,10),""),"")</f>
        <v/>
      </c>
      <c r="F19" s="4"/>
      <c r="G19" s="3"/>
      <c r="H19" s="4" t="str">
        <f>A19</f>
        <v xml:space="preserve">  - Abzüge EO (0.44%)</v>
      </c>
      <c r="I19" s="4"/>
      <c r="J19" s="4"/>
      <c r="K19" s="4"/>
      <c r="L19" s="36" t="str">
        <f>IF(M14=F14,E19,ROUND(Saisie!U21*M14,10))</f>
        <v/>
      </c>
      <c r="M19" s="4"/>
      <c r="N19" s="1"/>
      <c r="O19" s="1"/>
    </row>
    <row r="20" spans="1:15" ht="18">
      <c r="A20" s="4" t="s">
        <v>134</v>
      </c>
      <c r="B20" s="4"/>
      <c r="C20" s="4"/>
      <c r="D20" s="4"/>
      <c r="E20" s="12">
        <f>IF(ISNUMBER(F14)=TRUE,IF(ISNUMBER(Saisie!E33)=TRUE,IF(Saisie!E33=0,"",Saisie!E33),""),"")</f>
        <v>533.07692307692309</v>
      </c>
      <c r="F20" s="4"/>
      <c r="G20" s="3"/>
      <c r="H20" s="4" t="s">
        <v>134</v>
      </c>
      <c r="I20" s="4"/>
      <c r="J20" s="4"/>
      <c r="K20" s="4"/>
      <c r="L20" s="36">
        <f>IF(ISNUMBER(E20)=TRUE,E20,"")</f>
        <v>533.07692307692309</v>
      </c>
      <c r="M20" s="4"/>
      <c r="N20" s="1"/>
      <c r="O20" s="1"/>
    </row>
    <row r="21" spans="1:15" ht="18.75" thickBot="1">
      <c r="A21" s="4" t="s">
        <v>135</v>
      </c>
      <c r="B21" s="4"/>
      <c r="C21" s="4"/>
      <c r="D21" s="4"/>
      <c r="E21" s="12" t="str">
        <f>IF(ISNUMBER(F14)=TRUE,IF(ISNUMBER(Saisie!N28)=TRUE,Saisie!N28,""),"")</f>
        <v/>
      </c>
      <c r="F21" s="4"/>
      <c r="G21" s="3"/>
      <c r="H21" s="4" t="s">
        <v>135</v>
      </c>
      <c r="I21" s="4"/>
      <c r="J21" s="4"/>
      <c r="K21" s="4"/>
      <c r="L21" s="37" t="str">
        <f>IF(ISNUMBER(E21)=TRUE,E21,"")</f>
        <v/>
      </c>
      <c r="M21" s="4"/>
      <c r="N21" s="1"/>
      <c r="O21" s="1"/>
    </row>
    <row r="22" spans="1:15" ht="18.75" thickBot="1">
      <c r="A22" s="4" t="s">
        <v>136</v>
      </c>
      <c r="B22" s="4"/>
      <c r="C22" s="4"/>
      <c r="D22" s="4"/>
      <c r="E22" s="13">
        <f>IF(COUNTBLANK(E17:E21)=5,"",SUM(E17:E21))</f>
        <v>598.67692307692312</v>
      </c>
      <c r="F22" s="7">
        <f>E22</f>
        <v>598.67692307692312</v>
      </c>
      <c r="G22" s="3"/>
      <c r="H22" s="4" t="s">
        <v>136</v>
      </c>
      <c r="I22" s="4"/>
      <c r="J22" s="4"/>
      <c r="K22" s="4"/>
      <c r="L22" s="13">
        <f>IF(COUNTBLANK(L17:L21)=5,"",SUM(L17:L21))</f>
        <v>598.67692307692312</v>
      </c>
      <c r="M22" s="6">
        <f>IF(ISNUMBER(L22)=TRUE,L22,"")</f>
        <v>598.67692307692312</v>
      </c>
      <c r="N22" s="1"/>
      <c r="O22" s="1"/>
    </row>
    <row r="23" spans="1:15" ht="18.75" thickBot="1">
      <c r="A23" s="4"/>
      <c r="B23" s="4"/>
      <c r="C23" s="4"/>
      <c r="D23" s="4"/>
      <c r="E23" s="4"/>
      <c r="F23" s="4"/>
      <c r="G23" s="3"/>
      <c r="H23" s="4"/>
      <c r="I23" s="4"/>
      <c r="J23" s="4"/>
      <c r="K23" s="4"/>
      <c r="L23" s="4"/>
      <c r="M23" s="4"/>
      <c r="N23" s="1"/>
      <c r="O23" s="1"/>
    </row>
    <row r="24" spans="1:15" ht="18.75" thickBot="1">
      <c r="A24" s="4" t="s">
        <v>137</v>
      </c>
      <c r="B24" s="4"/>
      <c r="C24" s="4"/>
      <c r="D24" s="4"/>
      <c r="E24" s="4"/>
      <c r="F24" s="33">
        <f>IF(ISNUMBER(F14)=TRUE,IF(ISNUMBER(Saisie!E34)=TRUE,IF(Saisie!E34=0,"",Saisie!E34),""),"")</f>
        <v>130.79166666666666</v>
      </c>
      <c r="G24" s="3"/>
      <c r="H24" s="4" t="s">
        <v>137</v>
      </c>
      <c r="I24" s="4"/>
      <c r="J24" s="4"/>
      <c r="K24" s="4"/>
      <c r="L24" s="4"/>
      <c r="M24" s="38">
        <f>IF(ISNUMBER(F24)=TRUE,F24,"")</f>
        <v>130.79166666666666</v>
      </c>
      <c r="N24" s="1"/>
      <c r="O24" s="1"/>
    </row>
    <row r="25" spans="1:15" ht="18.75" thickBot="1">
      <c r="A25" s="4" t="s">
        <v>138</v>
      </c>
      <c r="B25" s="4"/>
      <c r="C25" s="4"/>
      <c r="D25" s="4"/>
      <c r="E25" s="4"/>
      <c r="F25" s="6">
        <f>IF(ISNUMBER(F24)=TRUE,IF(ISNUMBER(F22)=TRUE,(F14-F22+F24),(F14+F24)),IF(ISNUMBER(F22)=TRUE,(F14-F22),F14))</f>
        <v>557.11474358974351</v>
      </c>
      <c r="G25" s="3"/>
      <c r="H25" s="4" t="s">
        <v>138</v>
      </c>
      <c r="I25" s="4"/>
      <c r="J25" s="4"/>
      <c r="K25" s="4"/>
      <c r="L25" s="4"/>
      <c r="M25" s="6">
        <f>IF(ISNUMBER(M24)=TRUE,IF(ISNUMBER(M22)=TRUE,(M14-M22+M24),(M14+M24)),IF(ISNUMBER(M22)=TRUE,(M14-M22),M14))</f>
        <v>557.11474358974351</v>
      </c>
      <c r="N25" s="1"/>
      <c r="O25" s="1"/>
    </row>
    <row r="26" spans="1:15" ht="18">
      <c r="A26" s="9"/>
      <c r="B26" s="9"/>
      <c r="C26" s="9"/>
      <c r="D26" s="9"/>
      <c r="E26" s="9"/>
      <c r="F26" s="9"/>
      <c r="G26" s="4"/>
      <c r="H26" s="9"/>
      <c r="I26" s="9"/>
      <c r="J26" s="9"/>
      <c r="K26" s="9"/>
      <c r="L26" s="9"/>
      <c r="M26" s="9"/>
      <c r="N26" s="1"/>
      <c r="O26" s="1"/>
    </row>
    <row r="27" spans="1:15" ht="18">
      <c r="A27" s="4"/>
      <c r="B27" s="4"/>
      <c r="C27" s="4"/>
      <c r="D27" s="4"/>
      <c r="E27" s="4"/>
      <c r="F27" s="4"/>
      <c r="G27" s="4"/>
      <c r="H27" s="4"/>
      <c r="I27" s="4"/>
      <c r="J27" s="4"/>
      <c r="K27" s="4"/>
      <c r="L27" s="4"/>
      <c r="M27" s="4"/>
      <c r="N27" s="1"/>
      <c r="O27" s="1"/>
    </row>
    <row r="28" spans="1:15" ht="18">
      <c r="A28" s="4" t="s">
        <v>139</v>
      </c>
      <c r="B28" s="84">
        <f>F25</f>
        <v>557.11474358974351</v>
      </c>
      <c r="C28" s="88"/>
      <c r="D28" s="10"/>
      <c r="E28" s="4" t="s">
        <v>140</v>
      </c>
      <c r="F28" s="4"/>
      <c r="G28" s="4"/>
      <c r="H28" s="4" t="s">
        <v>139</v>
      </c>
      <c r="I28" s="84">
        <f>M25</f>
        <v>557.11474358974351</v>
      </c>
      <c r="J28" s="85"/>
      <c r="L28" s="4" t="s">
        <v>140</v>
      </c>
      <c r="M28" s="4"/>
      <c r="N28" s="1"/>
      <c r="O28" s="1"/>
    </row>
    <row r="29" spans="1:15" ht="18">
      <c r="A29" s="71"/>
      <c r="B29" s="71"/>
      <c r="C29" s="72"/>
      <c r="D29" s="4"/>
      <c r="E29" s="4"/>
      <c r="F29" s="4"/>
      <c r="G29" s="4"/>
      <c r="I29" s="4"/>
      <c r="J29" s="4"/>
      <c r="K29" s="4"/>
      <c r="L29" s="4"/>
      <c r="M29" s="4"/>
      <c r="N29" s="1"/>
      <c r="O29" s="1"/>
    </row>
    <row r="30" spans="1:15" ht="18">
      <c r="A30" s="72"/>
      <c r="B30" s="72"/>
      <c r="C30" s="72"/>
      <c r="D30" s="4"/>
      <c r="E30" s="4" t="s">
        <v>141</v>
      </c>
      <c r="F30" s="4"/>
      <c r="G30" s="4"/>
      <c r="H30" s="4"/>
      <c r="I30" s="4"/>
      <c r="J30" s="4"/>
      <c r="K30" s="4"/>
      <c r="L30" s="4" t="s">
        <v>141</v>
      </c>
      <c r="M30" s="4"/>
      <c r="N30" s="1"/>
      <c r="O30" s="1"/>
    </row>
    <row r="31" spans="1:15" ht="18">
      <c r="A31" s="1"/>
      <c r="B31" s="1"/>
      <c r="C31" s="1"/>
      <c r="D31" s="1"/>
      <c r="E31" s="1"/>
      <c r="F31" s="1"/>
      <c r="G31" s="1"/>
      <c r="H31" s="1"/>
      <c r="I31" s="1"/>
      <c r="J31" s="1"/>
      <c r="K31" s="1"/>
      <c r="L31" s="1"/>
      <c r="M31" s="1"/>
      <c r="N31" s="1"/>
      <c r="O31" s="1"/>
    </row>
    <row r="32" spans="1:15" ht="18">
      <c r="A32" s="1"/>
      <c r="B32" s="70" t="str">
        <f>IF(ISNUMBER(F14)=TRUE,IF(F14&lt;21150/12,"","Achtung, mit diesem Lohn ist 2. Säule obligatorisch. Berechnungen müssen angepasst werden!"),"")</f>
        <v/>
      </c>
      <c r="C32" s="1"/>
      <c r="D32" s="1"/>
      <c r="E32" s="1"/>
      <c r="F32" s="1"/>
      <c r="G32" s="1"/>
      <c r="H32" s="1"/>
      <c r="I32" s="1"/>
      <c r="J32" s="1"/>
      <c r="K32" s="1"/>
      <c r="L32" s="1"/>
      <c r="M32" s="1"/>
      <c r="N32" s="1"/>
      <c r="O32" s="1"/>
    </row>
    <row r="33" spans="1:15" ht="18">
      <c r="A33" s="1"/>
      <c r="B33" s="1"/>
      <c r="C33" s="1"/>
      <c r="D33" s="1"/>
      <c r="E33" s="1"/>
      <c r="F33" s="1"/>
      <c r="G33" s="1"/>
      <c r="H33" s="1"/>
      <c r="I33" s="1"/>
      <c r="J33" s="1"/>
      <c r="K33" s="1"/>
      <c r="L33" s="1"/>
      <c r="M33" s="1"/>
      <c r="N33" s="1"/>
      <c r="O33" s="1"/>
    </row>
    <row r="34" spans="1:15" ht="18">
      <c r="A34" s="1"/>
      <c r="B34" s="1"/>
      <c r="C34" s="1"/>
      <c r="D34" s="1"/>
      <c r="E34" s="1"/>
      <c r="F34" s="1"/>
      <c r="G34" s="1"/>
      <c r="H34" s="1"/>
      <c r="I34" s="1"/>
      <c r="J34" s="1"/>
      <c r="K34" s="1"/>
      <c r="L34" s="1"/>
      <c r="M34" s="1"/>
      <c r="N34" s="1"/>
      <c r="O34" s="1"/>
    </row>
  </sheetData>
  <sheetProtection algorithmName="SHA-512" hashValue="+YZMKMNRb943IIqR2Wv/xtdxKIz2MNF+WZdWYZc934UGajtQxYsqXFcgoBH73BRKVRJ98YP9Pl2JG3TqYAfz3w==" saltValue="58/da4k4iqlUcjW8AmVSnA==" spinCount="100000" sheet="1" objects="1" scenarios="1"/>
  <mergeCells count="8">
    <mergeCell ref="B28:C28"/>
    <mergeCell ref="I28:J28"/>
    <mergeCell ref="B7:F7"/>
    <mergeCell ref="C11:F11"/>
    <mergeCell ref="I7:M7"/>
    <mergeCell ref="D9:F9"/>
    <mergeCell ref="K9:M9"/>
    <mergeCell ref="J11:M11"/>
  </mergeCells>
  <phoneticPr fontId="3" type="noConversion"/>
  <pageMargins left="0.6692913385826772" right="0.31496062992125984" top="0.39370078740157483" bottom="0.47244094488188981" header="0.51181102362204722" footer="0.51181102362204722"/>
  <pageSetup paperSize="9" scale="97" orientation="landscape" r:id="rId1"/>
  <headerFooter alignWithMargins="0"/>
  <ignoredErrors>
    <ignoredError sqref="M24 M14 L20:L21" unlockedFormula="1"/>
  </ignoredError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3">
    <pageSetUpPr fitToPage="1"/>
  </sheetPr>
  <dimension ref="A1:M34"/>
  <sheetViews>
    <sheetView workbookViewId="0">
      <selection activeCell="A17" sqref="A17"/>
    </sheetView>
  </sheetViews>
  <sheetFormatPr defaultColWidth="11.42578125" defaultRowHeight="12.75"/>
  <cols>
    <col min="1" max="1" width="17.28515625" customWidth="1"/>
    <col min="2" max="2" width="18" customWidth="1"/>
    <col min="3" max="3" width="2.7109375" customWidth="1"/>
    <col min="4" max="6" width="13.140625" customWidth="1"/>
    <col min="7" max="7" width="17.28515625" customWidth="1"/>
    <col min="8" max="8" width="18" customWidth="1"/>
    <col min="9" max="9" width="2.7109375" customWidth="1"/>
    <col min="10" max="11" width="13.140625" customWidth="1"/>
  </cols>
  <sheetData>
    <row r="1" spans="1:13">
      <c r="A1" s="3"/>
      <c r="B1" s="3"/>
      <c r="C1" s="3"/>
      <c r="D1" s="3"/>
      <c r="E1" s="3"/>
      <c r="F1" s="3"/>
      <c r="G1" s="3"/>
      <c r="H1" s="3"/>
      <c r="I1" s="3"/>
      <c r="J1" s="3"/>
      <c r="K1" s="3"/>
      <c r="M1" s="73" t="s">
        <v>142</v>
      </c>
    </row>
    <row r="2" spans="1:13">
      <c r="A2" s="3"/>
      <c r="B2" s="3"/>
      <c r="C2" s="3"/>
      <c r="D2" s="3"/>
      <c r="E2" s="3"/>
      <c r="F2" s="3"/>
      <c r="G2" s="3"/>
      <c r="H2" s="3"/>
      <c r="I2" s="3"/>
      <c r="J2" s="3"/>
      <c r="K2" s="3"/>
      <c r="M2" s="73" t="s">
        <v>143</v>
      </c>
    </row>
    <row r="3" spans="1:13">
      <c r="A3" s="3"/>
      <c r="B3" s="3"/>
      <c r="C3" s="3"/>
      <c r="D3" s="3"/>
      <c r="E3" s="3"/>
      <c r="F3" s="3"/>
      <c r="G3" s="3"/>
      <c r="H3" s="3"/>
      <c r="I3" s="3"/>
      <c r="J3" s="3"/>
      <c r="K3" s="3"/>
    </row>
    <row r="4" spans="1:13" ht="26.25">
      <c r="A4" s="2" t="s">
        <v>110</v>
      </c>
      <c r="B4" s="2"/>
      <c r="C4" s="3"/>
      <c r="D4" s="3"/>
      <c r="E4" s="3"/>
      <c r="F4" s="3"/>
      <c r="G4" s="2" t="s">
        <v>110</v>
      </c>
      <c r="H4" s="2"/>
      <c r="I4" s="3"/>
      <c r="J4" s="3"/>
      <c r="K4" s="3"/>
    </row>
    <row r="5" spans="1:13" ht="18">
      <c r="A5" s="4"/>
      <c r="B5" s="4"/>
      <c r="C5" s="4"/>
      <c r="D5" s="4"/>
      <c r="E5" s="4"/>
      <c r="F5" s="4"/>
      <c r="G5" s="4"/>
      <c r="H5" s="4"/>
      <c r="I5" s="4"/>
      <c r="J5" s="4"/>
      <c r="K5" s="4"/>
      <c r="L5" s="1"/>
      <c r="M5" s="1"/>
    </row>
    <row r="6" spans="1:13" ht="18">
      <c r="A6" s="4"/>
      <c r="B6" s="4"/>
      <c r="C6" s="4"/>
      <c r="D6" s="4"/>
      <c r="E6" s="4"/>
      <c r="F6" s="4"/>
      <c r="G6" s="4"/>
      <c r="H6" s="4"/>
      <c r="I6" s="4"/>
      <c r="J6" s="4"/>
      <c r="K6" s="4"/>
      <c r="L6" s="1"/>
      <c r="M6" s="1"/>
    </row>
    <row r="7" spans="1:13" ht="18">
      <c r="A7" s="4" t="s">
        <v>111</v>
      </c>
      <c r="B7" s="96" t="s">
        <v>112</v>
      </c>
      <c r="C7" s="97"/>
      <c r="D7" s="97"/>
      <c r="E7" s="97"/>
      <c r="F7" s="4"/>
      <c r="G7" s="4" t="s">
        <v>111</v>
      </c>
      <c r="H7" s="96" t="s">
        <v>112</v>
      </c>
      <c r="I7" s="97"/>
      <c r="J7" s="97"/>
      <c r="K7" s="97"/>
      <c r="L7" s="1"/>
      <c r="M7" s="1"/>
    </row>
    <row r="8" spans="1:13" ht="18">
      <c r="A8" s="4"/>
      <c r="B8" s="4"/>
      <c r="C8" s="4"/>
      <c r="D8" s="4"/>
      <c r="E8" s="4"/>
      <c r="F8" s="4"/>
      <c r="G8" s="4"/>
      <c r="H8" s="4"/>
      <c r="I8" s="4"/>
      <c r="J8" s="4"/>
      <c r="K8" s="4"/>
      <c r="L8" s="1"/>
      <c r="M8" s="1"/>
    </row>
    <row r="9" spans="1:13" ht="18">
      <c r="A9" s="4" t="s">
        <v>113</v>
      </c>
      <c r="B9" s="4"/>
      <c r="C9" s="4"/>
      <c r="D9" s="96" t="s">
        <v>114</v>
      </c>
      <c r="E9" s="97"/>
      <c r="F9" s="4"/>
      <c r="G9" s="4" t="s">
        <v>113</v>
      </c>
      <c r="H9" s="4"/>
      <c r="I9" s="4"/>
      <c r="J9" s="96" t="s">
        <v>114</v>
      </c>
      <c r="K9" s="97"/>
      <c r="L9" s="1"/>
      <c r="M9" s="1"/>
    </row>
    <row r="10" spans="1:13" ht="18">
      <c r="A10" s="4"/>
      <c r="B10" s="4"/>
      <c r="C10" s="4"/>
      <c r="D10" s="4"/>
      <c r="E10" s="4"/>
      <c r="F10" s="4"/>
      <c r="G10" s="4"/>
      <c r="H10" s="4"/>
      <c r="I10" s="4"/>
      <c r="J10" s="4"/>
      <c r="K10" s="4"/>
      <c r="L10" s="1"/>
      <c r="M10" s="1"/>
    </row>
    <row r="11" spans="1:13" ht="18">
      <c r="A11" s="4" t="s">
        <v>115</v>
      </c>
      <c r="B11" s="4"/>
      <c r="C11" s="96" t="s">
        <v>116</v>
      </c>
      <c r="D11" s="97"/>
      <c r="E11" s="97"/>
      <c r="F11" s="4"/>
      <c r="G11" s="4" t="s">
        <v>115</v>
      </c>
      <c r="H11" s="4"/>
      <c r="I11" s="96" t="s">
        <v>116</v>
      </c>
      <c r="J11" s="97"/>
      <c r="K11" s="97"/>
      <c r="L11" s="1"/>
      <c r="M11" s="1"/>
    </row>
    <row r="12" spans="1:13" ht="18">
      <c r="A12" s="4"/>
      <c r="B12" s="4"/>
      <c r="C12" s="4"/>
      <c r="D12" s="4"/>
      <c r="E12" s="4"/>
      <c r="F12" s="4"/>
      <c r="G12" s="4"/>
      <c r="H12" s="4"/>
      <c r="I12" s="4"/>
      <c r="J12" s="4"/>
      <c r="K12" s="4"/>
      <c r="L12" s="1"/>
      <c r="M12" s="1"/>
    </row>
    <row r="13" spans="1:13" ht="18.75" thickBot="1">
      <c r="A13" s="8"/>
      <c r="B13" s="8"/>
      <c r="C13" s="8"/>
      <c r="D13" s="8"/>
      <c r="E13" s="8"/>
      <c r="F13" s="4"/>
      <c r="G13" s="8"/>
      <c r="H13" s="8"/>
      <c r="I13" s="8"/>
      <c r="J13" s="8"/>
      <c r="K13" s="8"/>
      <c r="L13" s="1"/>
      <c r="M13" s="1"/>
    </row>
    <row r="14" spans="1:13" ht="18.75" thickBot="1">
      <c r="A14" s="4" t="s">
        <v>7</v>
      </c>
      <c r="B14" s="4"/>
      <c r="C14" s="4"/>
      <c r="D14" s="4"/>
      <c r="E14" s="5"/>
      <c r="F14" s="3"/>
      <c r="G14" s="4" t="s">
        <v>7</v>
      </c>
      <c r="H14" s="4"/>
      <c r="I14" s="4"/>
      <c r="J14" s="4"/>
      <c r="K14" s="34" t="str">
        <f>IF(ISNUMBER(E14)=TRUE,E14,"")</f>
        <v/>
      </c>
      <c r="L14" s="1"/>
      <c r="M14" s="1"/>
    </row>
    <row r="15" spans="1:13" ht="18">
      <c r="A15" s="4"/>
      <c r="B15" s="4"/>
      <c r="C15" s="4"/>
      <c r="D15" s="4"/>
      <c r="E15" s="4"/>
      <c r="F15" s="3"/>
      <c r="G15" s="4"/>
      <c r="H15" s="4"/>
      <c r="I15" s="4"/>
      <c r="J15" s="4"/>
      <c r="K15" s="4"/>
      <c r="L15" s="1"/>
      <c r="M15" s="1"/>
    </row>
    <row r="16" spans="1:13" ht="18.75" thickBot="1">
      <c r="A16" s="4" t="s">
        <v>117</v>
      </c>
      <c r="B16" s="4"/>
      <c r="C16" s="4"/>
      <c r="D16" s="4"/>
      <c r="E16" s="4"/>
      <c r="F16" s="3"/>
      <c r="G16" s="4" t="s">
        <v>117</v>
      </c>
      <c r="H16" s="4"/>
      <c r="I16" s="4"/>
      <c r="J16" s="4"/>
      <c r="K16" s="4"/>
      <c r="L16" s="1"/>
      <c r="M16" s="1"/>
    </row>
    <row r="17" spans="1:13" ht="18">
      <c r="A17" s="4" t="str">
        <f>'Décompte salaire'!A17</f>
        <v xml:space="preserve">  - Déductions AVS (6.4%)</v>
      </c>
      <c r="B17" s="4"/>
      <c r="C17" s="4"/>
      <c r="D17" s="11" t="str">
        <f>IF(ISNUMBER(E14)=TRUE,ROUND(Saisie!U19*E14,10),"")</f>
        <v/>
      </c>
      <c r="E17" s="4"/>
      <c r="F17" s="3"/>
      <c r="G17" s="4" t="str">
        <f>A17</f>
        <v xml:space="preserve">  - Déductions AVS (6.4%)</v>
      </c>
      <c r="H17" s="4"/>
      <c r="I17" s="4"/>
      <c r="J17" s="35" t="str">
        <f>IF(K14=E14,D17,ROUND(Saisie!U19*K14,10))</f>
        <v/>
      </c>
      <c r="K17" s="4"/>
      <c r="L17" s="1"/>
      <c r="M17" s="1"/>
    </row>
    <row r="18" spans="1:13" ht="18">
      <c r="A18" s="4" t="str">
        <f>'Décompte salaire'!A18</f>
        <v xml:space="preserve">  - Déductions LAA (1.681%)</v>
      </c>
      <c r="B18" s="4"/>
      <c r="C18" s="4"/>
      <c r="D18" s="12" t="str">
        <f>IF(ISNUMBER(E14)=TRUE,ROUND(Saisie!U20*E14,10),"")</f>
        <v/>
      </c>
      <c r="E18" s="4"/>
      <c r="F18" s="3"/>
      <c r="G18" s="4" t="str">
        <f t="shared" ref="G18:G19" si="0">A18</f>
        <v xml:space="preserve">  - Déductions LAA (1.681%)</v>
      </c>
      <c r="H18" s="4"/>
      <c r="I18" s="4"/>
      <c r="J18" s="36" t="str">
        <f>IF(K14=E14,D18,ROUND(Saisie!U20*K14,10))</f>
        <v/>
      </c>
      <c r="K18" s="4"/>
      <c r="L18" s="1"/>
      <c r="M18" s="1"/>
    </row>
    <row r="19" spans="1:13" ht="18">
      <c r="A19" s="4" t="str">
        <f>'Décompte salaire'!A19</f>
        <v xml:space="preserve">  - Déductions IMJ (0.44%)</v>
      </c>
      <c r="B19" s="4"/>
      <c r="C19" s="4"/>
      <c r="D19" s="32" t="str">
        <f>IF(ISNUMBER(E14)=TRUE,ROUND(Saisie!U21*E14,10),"")</f>
        <v/>
      </c>
      <c r="E19" s="4"/>
      <c r="F19" s="3"/>
      <c r="G19" s="4" t="str">
        <f t="shared" si="0"/>
        <v xml:space="preserve">  - Déductions IMJ (0.44%)</v>
      </c>
      <c r="H19" s="4"/>
      <c r="I19" s="4"/>
      <c r="J19" s="36" t="str">
        <f>IF(K14=E14,D19,ROUND(Saisie!U21*K14,10))</f>
        <v/>
      </c>
      <c r="K19" s="4"/>
      <c r="L19" s="1"/>
      <c r="M19" s="1"/>
    </row>
    <row r="20" spans="1:13" ht="18">
      <c r="A20" s="4" t="s">
        <v>118</v>
      </c>
      <c r="B20" s="4"/>
      <c r="C20" s="4"/>
      <c r="D20" s="12"/>
      <c r="E20" s="4"/>
      <c r="F20" s="3"/>
      <c r="G20" s="4" t="s">
        <v>118</v>
      </c>
      <c r="H20" s="4"/>
      <c r="I20" s="4"/>
      <c r="J20" s="36" t="str">
        <f>IF(ISNUMBER(D20)=TRUE,D20,"")</f>
        <v/>
      </c>
      <c r="K20" s="4"/>
      <c r="L20" s="1"/>
      <c r="M20" s="1"/>
    </row>
    <row r="21" spans="1:13" ht="18.75" thickBot="1">
      <c r="A21" s="4" t="s">
        <v>119</v>
      </c>
      <c r="B21" s="4"/>
      <c r="C21" s="4"/>
      <c r="D21" s="12"/>
      <c r="E21" s="4"/>
      <c r="F21" s="3"/>
      <c r="G21" s="4" t="s">
        <v>119</v>
      </c>
      <c r="H21" s="4"/>
      <c r="I21" s="4"/>
      <c r="J21" s="37" t="str">
        <f>IF(ISNUMBER(D21)=TRUE,D21,"")</f>
        <v/>
      </c>
      <c r="K21" s="4"/>
      <c r="L21" s="1"/>
      <c r="M21" s="1"/>
    </row>
    <row r="22" spans="1:13" ht="18.75" thickBot="1">
      <c r="A22" s="4" t="s">
        <v>120</v>
      </c>
      <c r="B22" s="4"/>
      <c r="C22" s="4"/>
      <c r="D22" s="13" t="str">
        <f>IF(COUNTBLANK(D17:D21)=5,"",SUM(D17:D21))</f>
        <v/>
      </c>
      <c r="E22" s="7" t="str">
        <f>D22</f>
        <v/>
      </c>
      <c r="F22" s="3"/>
      <c r="G22" s="4" t="s">
        <v>120</v>
      </c>
      <c r="H22" s="4"/>
      <c r="I22" s="4"/>
      <c r="J22" s="13" t="str">
        <f>IF(COUNTBLANK(J17:J21)=5,"",SUM(J17:J21))</f>
        <v/>
      </c>
      <c r="K22" s="6" t="str">
        <f>IF(ISNUMBER(J22)=TRUE,J22,"")</f>
        <v/>
      </c>
      <c r="L22" s="1"/>
      <c r="M22" s="1"/>
    </row>
    <row r="23" spans="1:13" ht="18.75" thickBot="1">
      <c r="A23" s="4"/>
      <c r="B23" s="4"/>
      <c r="C23" s="4"/>
      <c r="D23" s="4"/>
      <c r="E23" s="4"/>
      <c r="F23" s="3"/>
      <c r="G23" s="4"/>
      <c r="H23" s="4"/>
      <c r="I23" s="4"/>
      <c r="J23" s="4"/>
      <c r="K23" s="4"/>
      <c r="L23" s="1"/>
      <c r="M23" s="1"/>
    </row>
    <row r="24" spans="1:13" ht="18.75" thickBot="1">
      <c r="A24" s="4" t="s">
        <v>9</v>
      </c>
      <c r="B24" s="4"/>
      <c r="C24" s="4"/>
      <c r="D24" s="4"/>
      <c r="E24" s="33"/>
      <c r="F24" s="3"/>
      <c r="G24" s="4" t="s">
        <v>9</v>
      </c>
      <c r="H24" s="4"/>
      <c r="I24" s="4"/>
      <c r="J24" s="4"/>
      <c r="K24" s="38" t="str">
        <f>IF(ISNUMBER(E24)=TRUE,E24,"")</f>
        <v/>
      </c>
      <c r="L24" s="1"/>
      <c r="M24" s="1"/>
    </row>
    <row r="25" spans="1:13" ht="18.75" thickBot="1">
      <c r="A25" s="4" t="s">
        <v>121</v>
      </c>
      <c r="B25" s="4"/>
      <c r="C25" s="4"/>
      <c r="D25" s="4"/>
      <c r="E25" s="6" t="str">
        <f>IF(ISNUMBER(E24)=TRUE,IF(ISNUMBER(E22)=TRUE,(E14-E22+E24),(E14+E24)),IF(ISNUMBER(E22)=TRUE,(E14-E22),""))</f>
        <v/>
      </c>
      <c r="F25" s="3"/>
      <c r="G25" s="4" t="s">
        <v>121</v>
      </c>
      <c r="H25" s="4"/>
      <c r="I25" s="4"/>
      <c r="J25" s="4"/>
      <c r="K25" s="6" t="str">
        <f>IF(ISNUMBER(K24)=TRUE,IF(ISNUMBER(K22)=TRUE,(K14-K22+K24),(K14+K24)),IF(ISNUMBER(K22)=TRUE,(K14-K22),K14))</f>
        <v/>
      </c>
      <c r="L25" s="1"/>
      <c r="M25" s="1"/>
    </row>
    <row r="26" spans="1:13" ht="18">
      <c r="A26" s="9"/>
      <c r="B26" s="9"/>
      <c r="C26" s="9"/>
      <c r="D26" s="9"/>
      <c r="E26" s="9"/>
      <c r="F26" s="4"/>
      <c r="G26" s="9"/>
      <c r="H26" s="9"/>
      <c r="I26" s="9"/>
      <c r="J26" s="9"/>
      <c r="K26" s="9"/>
      <c r="L26" s="1"/>
      <c r="M26" s="1"/>
    </row>
    <row r="27" spans="1:13" ht="18">
      <c r="A27" s="4"/>
      <c r="B27" s="4"/>
      <c r="C27" s="4"/>
      <c r="D27" s="4"/>
      <c r="E27" s="4"/>
      <c r="F27" s="4"/>
      <c r="G27" s="4"/>
      <c r="H27" s="4"/>
      <c r="I27" s="4"/>
      <c r="J27" s="4"/>
      <c r="K27" s="4"/>
      <c r="L27" s="1"/>
      <c r="M27" s="1"/>
    </row>
    <row r="28" spans="1:13" ht="18">
      <c r="A28" s="4" t="s">
        <v>122</v>
      </c>
      <c r="B28" s="82" t="str">
        <f>E25</f>
        <v/>
      </c>
      <c r="C28" s="83"/>
      <c r="D28" s="4" t="s">
        <v>123</v>
      </c>
      <c r="E28" s="4"/>
      <c r="F28" s="4"/>
      <c r="G28" s="4" t="s">
        <v>122</v>
      </c>
      <c r="H28" s="82" t="str">
        <f>K25</f>
        <v/>
      </c>
      <c r="I28" s="83"/>
      <c r="J28" s="4" t="s">
        <v>123</v>
      </c>
      <c r="K28" s="4"/>
      <c r="L28" s="1"/>
      <c r="M28" s="1"/>
    </row>
    <row r="29" spans="1:13" ht="18">
      <c r="A29" s="4"/>
      <c r="B29" s="4"/>
      <c r="C29" s="4"/>
      <c r="D29" s="4"/>
      <c r="E29" s="4"/>
      <c r="F29" s="4"/>
      <c r="G29" s="4"/>
      <c r="H29" s="4"/>
      <c r="I29" s="4"/>
      <c r="J29" s="4"/>
      <c r="K29" s="4"/>
      <c r="L29" s="1"/>
      <c r="M29" s="1"/>
    </row>
    <row r="30" spans="1:13" ht="18">
      <c r="A30" s="4"/>
      <c r="B30" s="4"/>
      <c r="C30" s="4"/>
      <c r="D30" s="4" t="s">
        <v>124</v>
      </c>
      <c r="E30" s="4"/>
      <c r="F30" s="4"/>
      <c r="G30" s="4"/>
      <c r="H30" s="4"/>
      <c r="I30" s="4"/>
      <c r="J30" s="4" t="s">
        <v>124</v>
      </c>
      <c r="K30" s="4"/>
      <c r="L30" s="1"/>
      <c r="M30" s="1"/>
    </row>
    <row r="31" spans="1:13" ht="18">
      <c r="A31" s="1"/>
      <c r="B31" s="1"/>
      <c r="C31" s="1"/>
      <c r="D31" s="1"/>
      <c r="E31" s="1"/>
      <c r="F31" s="1"/>
      <c r="G31" s="1"/>
      <c r="H31" s="1"/>
      <c r="I31" s="1"/>
      <c r="J31" s="1"/>
      <c r="K31" s="1"/>
      <c r="L31" s="1"/>
      <c r="M31" s="1"/>
    </row>
    <row r="32" spans="1:13" ht="18">
      <c r="A32" s="70" t="str">
        <f>IF(ISNUMBER(E14)=TRUE,IF(E14&lt;21150/12,"","Attention, ce salaire sera soumis aux cotisations du 2ème pilier. Les calculs doivent être adaptés en conséquence !"),"")</f>
        <v/>
      </c>
      <c r="C32" s="1"/>
      <c r="D32" s="1"/>
      <c r="E32" s="1"/>
      <c r="F32" s="1"/>
      <c r="G32" s="1"/>
      <c r="H32" s="1"/>
      <c r="I32" s="1"/>
      <c r="J32" s="1"/>
      <c r="K32" s="1"/>
      <c r="L32" s="1"/>
      <c r="M32" s="1"/>
    </row>
    <row r="33" spans="1:13" ht="18">
      <c r="A33" s="1"/>
      <c r="B33" s="1"/>
      <c r="C33" s="1"/>
      <c r="D33" s="1"/>
      <c r="E33" s="1"/>
      <c r="F33" s="1"/>
      <c r="G33" s="1"/>
      <c r="H33" s="1"/>
      <c r="I33" s="1"/>
      <c r="J33" s="1"/>
      <c r="K33" s="1"/>
      <c r="L33" s="1"/>
      <c r="M33" s="1"/>
    </row>
    <row r="34" spans="1:13" ht="18">
      <c r="A34" s="1"/>
      <c r="B34" s="1"/>
      <c r="C34" s="1"/>
      <c r="D34" s="1"/>
      <c r="E34" s="1"/>
      <c r="F34" s="1"/>
      <c r="G34" s="1"/>
      <c r="H34" s="1"/>
      <c r="I34" s="1"/>
      <c r="J34" s="1"/>
      <c r="K34" s="1"/>
      <c r="L34" s="1"/>
      <c r="M34" s="1"/>
    </row>
  </sheetData>
  <mergeCells count="8">
    <mergeCell ref="B28:C28"/>
    <mergeCell ref="H28:I28"/>
    <mergeCell ref="B7:E7"/>
    <mergeCell ref="D9:E9"/>
    <mergeCell ref="C11:E11"/>
    <mergeCell ref="H7:K7"/>
    <mergeCell ref="J9:K9"/>
    <mergeCell ref="I11:K11"/>
  </mergeCells>
  <phoneticPr fontId="3" type="noConversion"/>
  <pageMargins left="0.6692913385826772" right="0.31496062992125984" top="0.39370078740157483" bottom="0.47244094488188981" header="0.51181102362204722" footer="0.51181102362204722"/>
  <pageSetup paperSize="9" scale="98" orientation="landscape" r:id="rId1"/>
  <headerFooter alignWithMargins="0"/>
  <ignoredErrors>
    <ignoredError sqref="J20:J21 K14 K24" unlockedFormula="1"/>
  </ignoredError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6">
    <pageSetUpPr fitToPage="1"/>
  </sheetPr>
  <dimension ref="A1:O34"/>
  <sheetViews>
    <sheetView workbookViewId="0"/>
  </sheetViews>
  <sheetFormatPr defaultColWidth="11.42578125" defaultRowHeight="12.75"/>
  <cols>
    <col min="1" max="1" width="16" customWidth="1"/>
    <col min="2" max="2" width="11.85546875" customWidth="1"/>
    <col min="3" max="3" width="4" customWidth="1"/>
    <col min="4" max="4" width="6.7109375" customWidth="1"/>
    <col min="5" max="7" width="13.140625" customWidth="1"/>
    <col min="8" max="8" width="16" customWidth="1"/>
    <col min="9" max="9" width="11.85546875" customWidth="1"/>
    <col min="10" max="10" width="4" customWidth="1"/>
    <col min="11" max="11" width="6.7109375" customWidth="1"/>
    <col min="12" max="13" width="13.140625" customWidth="1"/>
  </cols>
  <sheetData>
    <row r="1" spans="1:15">
      <c r="A1" s="3"/>
      <c r="B1" s="3"/>
      <c r="C1" s="3"/>
      <c r="D1" s="3"/>
      <c r="E1" s="3"/>
      <c r="F1" s="3"/>
      <c r="G1" s="3"/>
      <c r="H1" s="3"/>
      <c r="I1" s="3"/>
      <c r="J1" s="3"/>
      <c r="K1" s="3"/>
      <c r="L1" s="3"/>
      <c r="M1" s="3"/>
      <c r="O1" s="73" t="s">
        <v>144</v>
      </c>
    </row>
    <row r="2" spans="1:15">
      <c r="A2" s="3"/>
      <c r="B2" s="3"/>
      <c r="C2" s="3"/>
      <c r="D2" s="3"/>
      <c r="E2" s="3"/>
      <c r="F2" s="3"/>
      <c r="G2" s="3"/>
      <c r="H2" s="3"/>
      <c r="I2" s="3"/>
      <c r="J2" s="3"/>
      <c r="K2" s="3"/>
      <c r="L2" s="3"/>
      <c r="M2" s="3"/>
      <c r="O2" s="73" t="s">
        <v>145</v>
      </c>
    </row>
    <row r="3" spans="1:15">
      <c r="A3" s="3"/>
      <c r="B3" s="3"/>
      <c r="C3" s="3"/>
      <c r="D3" s="3"/>
      <c r="E3" s="3"/>
      <c r="F3" s="3"/>
      <c r="G3" s="3"/>
      <c r="H3" s="3"/>
      <c r="I3" s="3"/>
      <c r="J3" s="3"/>
      <c r="K3" s="3"/>
      <c r="L3" s="3"/>
      <c r="M3" s="3"/>
    </row>
    <row r="4" spans="1:15" ht="26.25">
      <c r="A4" s="2" t="s">
        <v>125</v>
      </c>
      <c r="B4" s="2"/>
      <c r="C4" s="3"/>
      <c r="D4" s="3"/>
      <c r="E4" s="3"/>
      <c r="F4" s="3"/>
      <c r="G4" s="3"/>
      <c r="H4" s="2" t="s">
        <v>125</v>
      </c>
      <c r="I4" s="2"/>
      <c r="J4" s="2"/>
      <c r="K4" s="3"/>
      <c r="L4" s="3"/>
      <c r="M4" s="3"/>
    </row>
    <row r="5" spans="1:15" ht="18">
      <c r="A5" s="4"/>
      <c r="B5" s="4"/>
      <c r="C5" s="4"/>
      <c r="D5" s="4"/>
      <c r="E5" s="4"/>
      <c r="F5" s="4"/>
      <c r="G5" s="4"/>
      <c r="H5" s="4"/>
      <c r="I5" s="4"/>
      <c r="J5" s="4"/>
      <c r="K5" s="4"/>
      <c r="L5" s="4"/>
      <c r="M5" s="4"/>
      <c r="N5" s="1"/>
      <c r="O5" s="1"/>
    </row>
    <row r="6" spans="1:15" ht="18">
      <c r="A6" s="4"/>
      <c r="B6" s="4"/>
      <c r="C6" s="4"/>
      <c r="D6" s="4"/>
      <c r="E6" s="4"/>
      <c r="F6" s="4"/>
      <c r="G6" s="4"/>
      <c r="H6" s="4"/>
      <c r="I6" s="4"/>
      <c r="J6" s="4"/>
      <c r="K6" s="4"/>
      <c r="L6" s="4"/>
      <c r="M6" s="4"/>
      <c r="N6" s="1"/>
      <c r="O6" s="1"/>
    </row>
    <row r="7" spans="1:15" ht="18">
      <c r="A7" s="4" t="s">
        <v>126</v>
      </c>
      <c r="B7" s="96" t="s">
        <v>127</v>
      </c>
      <c r="C7" s="97"/>
      <c r="D7" s="97"/>
      <c r="E7" s="97"/>
      <c r="F7" s="97"/>
      <c r="G7" s="4"/>
      <c r="H7" s="4" t="s">
        <v>126</v>
      </c>
      <c r="I7" s="96" t="s">
        <v>127</v>
      </c>
      <c r="J7" s="97"/>
      <c r="K7" s="97"/>
      <c r="L7" s="97"/>
      <c r="M7" s="97"/>
      <c r="N7" s="1"/>
      <c r="O7" s="1"/>
    </row>
    <row r="8" spans="1:15" ht="18">
      <c r="A8" s="4"/>
      <c r="B8" s="4"/>
      <c r="C8" s="4"/>
      <c r="D8" s="4"/>
      <c r="E8" s="4"/>
      <c r="F8" s="4"/>
      <c r="G8" s="4"/>
      <c r="H8" s="4"/>
      <c r="I8" s="4"/>
      <c r="J8" s="4"/>
      <c r="K8" s="4"/>
      <c r="L8" s="4"/>
      <c r="M8" s="4"/>
      <c r="N8" s="1"/>
      <c r="O8" s="1"/>
    </row>
    <row r="9" spans="1:15" ht="18">
      <c r="A9" s="4" t="s">
        <v>128</v>
      </c>
      <c r="B9" s="4"/>
      <c r="C9" s="4"/>
      <c r="D9" s="96" t="s">
        <v>129</v>
      </c>
      <c r="E9" s="90"/>
      <c r="F9" s="90"/>
      <c r="G9" s="4"/>
      <c r="H9" s="4" t="s">
        <v>128</v>
      </c>
      <c r="I9" s="4"/>
      <c r="J9" s="4"/>
      <c r="K9" s="96" t="s">
        <v>129</v>
      </c>
      <c r="L9" s="90"/>
      <c r="M9" s="90"/>
      <c r="N9" s="1"/>
      <c r="O9" s="1"/>
    </row>
    <row r="10" spans="1:15" ht="18">
      <c r="A10" s="4"/>
      <c r="B10" s="4"/>
      <c r="C10" s="4"/>
      <c r="D10" s="4"/>
      <c r="E10" s="4"/>
      <c r="F10" s="4"/>
      <c r="G10" s="4"/>
      <c r="H10" s="4"/>
      <c r="I10" s="4"/>
      <c r="J10" s="4"/>
      <c r="K10" s="4"/>
      <c r="L10" s="4"/>
      <c r="M10" s="4"/>
      <c r="N10" s="1"/>
      <c r="O10" s="1"/>
    </row>
    <row r="11" spans="1:15" ht="18">
      <c r="A11" s="4" t="s">
        <v>130</v>
      </c>
      <c r="B11" s="4"/>
      <c r="C11" s="96" t="s">
        <v>131</v>
      </c>
      <c r="D11" s="96"/>
      <c r="E11" s="97"/>
      <c r="F11" s="97"/>
      <c r="G11" s="4"/>
      <c r="H11" s="4" t="s">
        <v>130</v>
      </c>
      <c r="I11" s="4"/>
      <c r="J11" s="96" t="s">
        <v>131</v>
      </c>
      <c r="K11" s="96"/>
      <c r="L11" s="97"/>
      <c r="M11" s="97"/>
      <c r="N11" s="1"/>
      <c r="O11" s="1"/>
    </row>
    <row r="12" spans="1:15" ht="18">
      <c r="A12" s="4"/>
      <c r="B12" s="4"/>
      <c r="C12" s="4"/>
      <c r="D12" s="4"/>
      <c r="E12" s="4"/>
      <c r="F12" s="4"/>
      <c r="G12" s="4"/>
      <c r="H12" s="4"/>
      <c r="I12" s="4"/>
      <c r="J12" s="4"/>
      <c r="K12" s="4"/>
      <c r="L12" s="4"/>
      <c r="M12" s="4"/>
      <c r="N12" s="1"/>
      <c r="O12" s="1"/>
    </row>
    <row r="13" spans="1:15" ht="18.75" thickBot="1">
      <c r="A13" s="8"/>
      <c r="B13" s="8"/>
      <c r="C13" s="8"/>
      <c r="D13" s="8"/>
      <c r="E13" s="8"/>
      <c r="F13" s="8"/>
      <c r="G13" s="4"/>
      <c r="H13" s="8"/>
      <c r="I13" s="8"/>
      <c r="J13" s="8"/>
      <c r="K13" s="8"/>
      <c r="L13" s="8"/>
      <c r="M13" s="8"/>
      <c r="N13" s="1"/>
      <c r="O13" s="1"/>
    </row>
    <row r="14" spans="1:15" ht="18.75" thickBot="1">
      <c r="A14" s="4" t="s">
        <v>132</v>
      </c>
      <c r="B14" s="4"/>
      <c r="C14" s="4"/>
      <c r="D14" s="4"/>
      <c r="E14" s="4"/>
      <c r="F14" s="5">
        <v>1500</v>
      </c>
      <c r="G14" s="3"/>
      <c r="H14" s="4" t="s">
        <v>132</v>
      </c>
      <c r="I14" s="4"/>
      <c r="J14" s="4"/>
      <c r="K14" s="4"/>
      <c r="L14" s="4"/>
      <c r="M14" s="34">
        <f>IF(ISNUMBER(F14)=TRUE,F14,"")</f>
        <v>1500</v>
      </c>
      <c r="N14" s="1"/>
      <c r="O14" s="1"/>
    </row>
    <row r="15" spans="1:15" ht="18">
      <c r="A15" s="4"/>
      <c r="B15" s="4"/>
      <c r="C15" s="4"/>
      <c r="D15" s="4"/>
      <c r="E15" s="4"/>
      <c r="F15" s="4"/>
      <c r="G15" s="3"/>
      <c r="H15" s="4"/>
      <c r="I15" s="4"/>
      <c r="J15" s="4"/>
      <c r="K15" s="4"/>
      <c r="L15" s="4"/>
      <c r="M15" s="4"/>
      <c r="N15" s="1"/>
      <c r="O15" s="1"/>
    </row>
    <row r="16" spans="1:15" ht="18.75" thickBot="1">
      <c r="A16" s="4" t="s">
        <v>133</v>
      </c>
      <c r="B16" s="4"/>
      <c r="C16" s="4"/>
      <c r="D16" s="4"/>
      <c r="E16" s="4"/>
      <c r="F16" s="4"/>
      <c r="G16" s="3"/>
      <c r="H16" s="4" t="s">
        <v>133</v>
      </c>
      <c r="I16" s="4"/>
      <c r="J16" s="4"/>
      <c r="K16" s="4"/>
      <c r="L16" s="4"/>
      <c r="M16" s="4"/>
      <c r="N16" s="1"/>
      <c r="O16" s="1"/>
    </row>
    <row r="17" spans="1:15" ht="18">
      <c r="A17" s="4" t="str">
        <f>Lohnabrechnung!A17</f>
        <v xml:space="preserve">  - Abzüge AHV (6.4%)</v>
      </c>
      <c r="B17" s="4"/>
      <c r="C17" s="4"/>
      <c r="D17" s="4"/>
      <c r="E17" s="11">
        <f>IF(ISNUMBER(F14)=TRUE,ROUND(Saisie!U19*F14,10),"")</f>
        <v>96</v>
      </c>
      <c r="F17" s="4"/>
      <c r="G17" s="3"/>
      <c r="H17" s="4" t="str">
        <f>A17</f>
        <v xml:space="preserve">  - Abzüge AHV (6.4%)</v>
      </c>
      <c r="I17" s="4"/>
      <c r="J17" s="4"/>
      <c r="K17" s="4"/>
      <c r="L17" s="35">
        <f>IF(M14=F14,E17,ROUND(Saisie!U19*M14,10))</f>
        <v>96</v>
      </c>
      <c r="M17" s="4"/>
      <c r="N17" s="1"/>
      <c r="O17" s="1"/>
    </row>
    <row r="18" spans="1:15" ht="18">
      <c r="A18" s="4" t="str">
        <f>Lohnabrechnung!A18</f>
        <v xml:space="preserve">  - Abzüge UVG (1.681%)</v>
      </c>
      <c r="B18" s="4"/>
      <c r="C18" s="4"/>
      <c r="D18" s="4"/>
      <c r="E18" s="12">
        <f>IF(ISNUMBER(F14)=TRUE,ROUND(Saisie!U20*F14,10),"")</f>
        <v>25.215</v>
      </c>
      <c r="F18" s="4"/>
      <c r="G18" s="3"/>
      <c r="H18" s="4" t="str">
        <f t="shared" ref="H18:H19" si="0">A18</f>
        <v xml:space="preserve">  - Abzüge UVG (1.681%)</v>
      </c>
      <c r="I18" s="4"/>
      <c r="J18" s="4"/>
      <c r="K18" s="4"/>
      <c r="L18" s="36">
        <f>IF(M14=F14,E18,ROUND(Saisie!U20*M14,10))</f>
        <v>25.215</v>
      </c>
      <c r="M18" s="4"/>
      <c r="N18" s="1"/>
      <c r="O18" s="1"/>
    </row>
    <row r="19" spans="1:15" ht="18">
      <c r="A19" s="4" t="str">
        <f>Lohnabrechnung!A19</f>
        <v xml:space="preserve">  - Abzüge EO (0.44%)</v>
      </c>
      <c r="B19" s="4"/>
      <c r="C19" s="4"/>
      <c r="D19" s="4"/>
      <c r="E19" s="32">
        <f>IF(ISNUMBER(F14)=TRUE,ROUND(Saisie!U21*F14,10),"")</f>
        <v>6.6</v>
      </c>
      <c r="F19" s="4"/>
      <c r="G19" s="3"/>
      <c r="H19" s="4" t="str">
        <f t="shared" si="0"/>
        <v xml:space="preserve">  - Abzüge EO (0.44%)</v>
      </c>
      <c r="I19" s="4"/>
      <c r="J19" s="4"/>
      <c r="K19" s="4"/>
      <c r="L19" s="36">
        <f>IF(M14=F14,E19,ROUND(Saisie!U21*M14,10))</f>
        <v>6.6</v>
      </c>
      <c r="M19" s="4"/>
      <c r="N19" s="1"/>
      <c r="O19" s="1"/>
    </row>
    <row r="20" spans="1:15" ht="18">
      <c r="A20" s="4" t="s">
        <v>134</v>
      </c>
      <c r="B20" s="4"/>
      <c r="C20" s="4"/>
      <c r="D20" s="4"/>
      <c r="E20" s="12"/>
      <c r="F20" s="4"/>
      <c r="G20" s="3"/>
      <c r="H20" s="4" t="s">
        <v>134</v>
      </c>
      <c r="I20" s="4"/>
      <c r="J20" s="4"/>
      <c r="K20" s="4"/>
      <c r="L20" s="36" t="str">
        <f>IF(ISNUMBER(E20)=TRUE,E20,"")</f>
        <v/>
      </c>
      <c r="M20" s="4"/>
      <c r="N20" s="1"/>
      <c r="O20" s="1"/>
    </row>
    <row r="21" spans="1:15" ht="18.75" thickBot="1">
      <c r="A21" s="4" t="s">
        <v>135</v>
      </c>
      <c r="B21" s="4"/>
      <c r="C21" s="4"/>
      <c r="D21" s="4"/>
      <c r="E21" s="12"/>
      <c r="F21" s="4"/>
      <c r="G21" s="3"/>
      <c r="H21" s="4" t="s">
        <v>135</v>
      </c>
      <c r="I21" s="4"/>
      <c r="J21" s="4"/>
      <c r="K21" s="4"/>
      <c r="L21" s="37" t="str">
        <f>IF(ISNUMBER(E21)=TRUE,E21,"")</f>
        <v/>
      </c>
      <c r="M21" s="4"/>
      <c r="N21" s="1"/>
      <c r="O21" s="1"/>
    </row>
    <row r="22" spans="1:15" ht="18.75" thickBot="1">
      <c r="A22" s="4" t="s">
        <v>136</v>
      </c>
      <c r="B22" s="4"/>
      <c r="C22" s="4"/>
      <c r="D22" s="4"/>
      <c r="E22" s="13">
        <f>IF(COUNTBLANK(E17:E21)=5,"",SUM(E17:E21))</f>
        <v>127.815</v>
      </c>
      <c r="F22" s="7">
        <f>E22</f>
        <v>127.815</v>
      </c>
      <c r="G22" s="3"/>
      <c r="H22" s="4" t="s">
        <v>136</v>
      </c>
      <c r="I22" s="4"/>
      <c r="J22" s="4"/>
      <c r="K22" s="4"/>
      <c r="L22" s="13">
        <f>IF(COUNTBLANK(L17:L21)=5,"",SUM(L17:L21))</f>
        <v>127.815</v>
      </c>
      <c r="M22" s="6">
        <f>IF(ISNUMBER(L22)=TRUE,L22,"")</f>
        <v>127.815</v>
      </c>
      <c r="N22" s="1"/>
      <c r="O22" s="1"/>
    </row>
    <row r="23" spans="1:15" ht="18.75" thickBot="1">
      <c r="A23" s="4"/>
      <c r="B23" s="4"/>
      <c r="C23" s="4"/>
      <c r="D23" s="4"/>
      <c r="E23" s="4"/>
      <c r="F23" s="4"/>
      <c r="G23" s="3"/>
      <c r="H23" s="4"/>
      <c r="I23" s="4"/>
      <c r="J23" s="4"/>
      <c r="K23" s="4"/>
      <c r="L23" s="4"/>
      <c r="M23" s="4"/>
      <c r="N23" s="1"/>
      <c r="O23" s="1"/>
    </row>
    <row r="24" spans="1:15" ht="18.75" thickBot="1">
      <c r="A24" s="4" t="s">
        <v>137</v>
      </c>
      <c r="B24" s="4"/>
      <c r="C24" s="4"/>
      <c r="D24" s="4"/>
      <c r="E24" s="4"/>
      <c r="F24" s="33"/>
      <c r="G24" s="3"/>
      <c r="H24" s="4" t="s">
        <v>137</v>
      </c>
      <c r="I24" s="4"/>
      <c r="J24" s="4"/>
      <c r="K24" s="4"/>
      <c r="L24" s="4"/>
      <c r="M24" s="38" t="str">
        <f>IF(ISNUMBER(F24)=TRUE,F24,"")</f>
        <v/>
      </c>
      <c r="N24" s="1"/>
      <c r="O24" s="1"/>
    </row>
    <row r="25" spans="1:15" ht="18.75" thickBot="1">
      <c r="A25" s="4" t="s">
        <v>138</v>
      </c>
      <c r="B25" s="4"/>
      <c r="C25" s="4"/>
      <c r="D25" s="4"/>
      <c r="E25" s="4"/>
      <c r="F25" s="6">
        <f>IF(ISNUMBER(F24)=TRUE,IF(ISNUMBER(F22)=TRUE,(F14-F22+F24),(F14+F24)),IF(ISNUMBER(F22)=TRUE,(F14-F22),F14))</f>
        <v>1372.1849999999999</v>
      </c>
      <c r="G25" s="3"/>
      <c r="H25" s="4" t="s">
        <v>138</v>
      </c>
      <c r="I25" s="4"/>
      <c r="J25" s="4"/>
      <c r="K25" s="4"/>
      <c r="L25" s="4"/>
      <c r="M25" s="6">
        <f>IF(ISNUMBER(M24)=TRUE,IF(ISNUMBER(M22)=TRUE,(M14-M22+M24),(M14+M24)),IF(ISNUMBER(M22)=TRUE,(M14-M22),M14))</f>
        <v>1372.1849999999999</v>
      </c>
      <c r="N25" s="1"/>
      <c r="O25" s="1"/>
    </row>
    <row r="26" spans="1:15" ht="18">
      <c r="A26" s="9"/>
      <c r="B26" s="9"/>
      <c r="C26" s="9"/>
      <c r="D26" s="9"/>
      <c r="E26" s="9"/>
      <c r="F26" s="9"/>
      <c r="G26" s="4"/>
      <c r="H26" s="9"/>
      <c r="I26" s="9"/>
      <c r="J26" s="9"/>
      <c r="K26" s="9"/>
      <c r="L26" s="9"/>
      <c r="M26" s="9"/>
      <c r="N26" s="1"/>
      <c r="O26" s="1"/>
    </row>
    <row r="27" spans="1:15" ht="18">
      <c r="A27" s="4"/>
      <c r="B27" s="4"/>
      <c r="C27" s="4"/>
      <c r="D27" s="4"/>
      <c r="E27" s="4"/>
      <c r="F27" s="4"/>
      <c r="G27" s="4"/>
      <c r="H27" s="4"/>
      <c r="I27" s="4"/>
      <c r="J27" s="4"/>
      <c r="K27" s="4"/>
      <c r="L27" s="4"/>
      <c r="M27" s="4"/>
      <c r="N27" s="1"/>
      <c r="O27" s="1"/>
    </row>
    <row r="28" spans="1:15" ht="18">
      <c r="A28" s="4" t="s">
        <v>139</v>
      </c>
      <c r="B28" s="84">
        <f>F25</f>
        <v>1372.1849999999999</v>
      </c>
      <c r="C28" s="85"/>
      <c r="D28" s="10"/>
      <c r="E28" s="4" t="s">
        <v>140</v>
      </c>
      <c r="F28" s="4"/>
      <c r="G28" s="4"/>
      <c r="H28" s="4" t="s">
        <v>139</v>
      </c>
      <c r="I28" s="84">
        <f>M25</f>
        <v>1372.1849999999999</v>
      </c>
      <c r="J28" s="85"/>
      <c r="L28" s="4" t="s">
        <v>140</v>
      </c>
      <c r="M28" s="4"/>
      <c r="N28" s="1"/>
      <c r="O28" s="1"/>
    </row>
    <row r="29" spans="1:15" ht="18">
      <c r="B29" s="4"/>
      <c r="C29" s="4"/>
      <c r="D29" s="4"/>
      <c r="E29" s="4"/>
      <c r="F29" s="4"/>
      <c r="G29" s="4"/>
      <c r="I29" s="4"/>
      <c r="J29" s="4"/>
      <c r="K29" s="4"/>
      <c r="L29" s="4"/>
      <c r="M29" s="4"/>
      <c r="N29" s="1"/>
      <c r="O29" s="1"/>
    </row>
    <row r="30" spans="1:15" ht="18">
      <c r="A30" s="4"/>
      <c r="B30" s="4"/>
      <c r="C30" s="4"/>
      <c r="D30" s="4"/>
      <c r="E30" s="4" t="s">
        <v>141</v>
      </c>
      <c r="F30" s="4"/>
      <c r="G30" s="4"/>
      <c r="H30" s="4"/>
      <c r="I30" s="4"/>
      <c r="J30" s="4"/>
      <c r="K30" s="4"/>
      <c r="L30" s="4" t="s">
        <v>141</v>
      </c>
      <c r="M30" s="4"/>
      <c r="N30" s="1"/>
      <c r="O30" s="1"/>
    </row>
    <row r="31" spans="1:15" ht="18">
      <c r="A31" s="1"/>
      <c r="B31" s="1"/>
      <c r="C31" s="1"/>
      <c r="D31" s="1"/>
      <c r="E31" s="1"/>
      <c r="F31" s="1"/>
      <c r="G31" s="1"/>
      <c r="H31" s="1"/>
      <c r="I31" s="1"/>
      <c r="J31" s="1"/>
      <c r="K31" s="1"/>
      <c r="L31" s="1"/>
      <c r="M31" s="1"/>
      <c r="N31" s="1"/>
      <c r="O31" s="1"/>
    </row>
    <row r="32" spans="1:15" ht="18">
      <c r="A32" s="1"/>
      <c r="B32" s="70" t="str">
        <f>IF(ISNUMBER(F14)=TRUE,IF(F14&lt;21150/12,"","Achtung, mit diesem Lohn ist 2. Säule obligatorisch. Berechnungen müssen angepasst werden!"),"")</f>
        <v/>
      </c>
      <c r="C32" s="1"/>
      <c r="D32" s="1"/>
      <c r="E32" s="1"/>
      <c r="F32" s="1"/>
      <c r="G32" s="1"/>
      <c r="H32" s="1"/>
      <c r="I32" s="1"/>
      <c r="J32" s="1"/>
      <c r="K32" s="1"/>
      <c r="L32" s="1"/>
      <c r="M32" s="1"/>
      <c r="N32" s="1"/>
      <c r="O32" s="1"/>
    </row>
    <row r="33" spans="1:15" ht="18">
      <c r="A33" s="1"/>
      <c r="B33" s="1"/>
      <c r="C33" s="1"/>
      <c r="D33" s="1"/>
      <c r="E33" s="1"/>
      <c r="F33" s="1"/>
      <c r="G33" s="1"/>
      <c r="H33" s="1"/>
      <c r="I33" s="1"/>
      <c r="J33" s="1"/>
      <c r="K33" s="1"/>
      <c r="L33" s="1"/>
      <c r="M33" s="1"/>
      <c r="N33" s="1"/>
      <c r="O33" s="1"/>
    </row>
    <row r="34" spans="1:15" ht="18">
      <c r="A34" s="1"/>
      <c r="B34" s="1"/>
      <c r="C34" s="1"/>
      <c r="D34" s="1"/>
      <c r="E34" s="1"/>
      <c r="F34" s="1"/>
      <c r="G34" s="1"/>
      <c r="H34" s="1"/>
      <c r="I34" s="1"/>
      <c r="J34" s="1"/>
      <c r="K34" s="1"/>
      <c r="L34" s="1"/>
      <c r="M34" s="1"/>
      <c r="N34" s="1"/>
      <c r="O34" s="1"/>
    </row>
  </sheetData>
  <mergeCells count="8">
    <mergeCell ref="I28:J28"/>
    <mergeCell ref="B28:C28"/>
    <mergeCell ref="B7:F7"/>
    <mergeCell ref="C11:F11"/>
    <mergeCell ref="I7:M7"/>
    <mergeCell ref="D9:F9"/>
    <mergeCell ref="K9:M9"/>
    <mergeCell ref="J11:M11"/>
  </mergeCells>
  <phoneticPr fontId="3" type="noConversion"/>
  <pageMargins left="0.6692913385826772" right="0.31496062992125984" top="0.39370078740157483" bottom="0.47244094488188981" header="0.51181102362204722" footer="0.51181102362204722"/>
  <pageSetup paperSize="9" scale="97" orientation="landscape" r:id="rId1"/>
  <headerFooter alignWithMargins="0"/>
  <ignoredErrors>
    <ignoredError sqref="M14 L20:L21 M24" unlockedFormula="1"/>
  </ignoredError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2:E31"/>
  <sheetViews>
    <sheetView tabSelected="1" workbookViewId="0">
      <selection activeCell="F21" sqref="E21:F21"/>
    </sheetView>
  </sheetViews>
  <sheetFormatPr defaultColWidth="11.42578125" defaultRowHeight="12.75"/>
  <cols>
    <col min="1" max="1" width="13.28515625" bestFit="1" customWidth="1"/>
    <col min="2" max="2" width="13" bestFit="1" customWidth="1"/>
  </cols>
  <sheetData>
    <row r="2" spans="1:5">
      <c r="A2" s="80" t="s">
        <v>146</v>
      </c>
      <c r="B2" s="75" t="s">
        <v>147</v>
      </c>
      <c r="D2" s="75" t="s">
        <v>148</v>
      </c>
    </row>
    <row r="3" spans="1:5">
      <c r="B3" s="75" t="s">
        <v>149</v>
      </c>
      <c r="C3" s="75" t="s">
        <v>150</v>
      </c>
      <c r="D3" s="75" t="s">
        <v>149</v>
      </c>
      <c r="E3" s="75" t="s">
        <v>150</v>
      </c>
    </row>
    <row r="4" spans="1:5">
      <c r="A4" t="s">
        <v>151</v>
      </c>
      <c r="B4" s="76">
        <v>5.3</v>
      </c>
      <c r="C4" s="76">
        <v>5.3</v>
      </c>
      <c r="D4" s="76">
        <v>5.3</v>
      </c>
      <c r="E4" s="76">
        <v>5.3</v>
      </c>
    </row>
    <row r="5" spans="1:5">
      <c r="A5" t="s">
        <v>152</v>
      </c>
      <c r="B5" s="76">
        <v>1.1000000000000001</v>
      </c>
      <c r="C5" s="76">
        <v>1.1000000000000001</v>
      </c>
      <c r="D5" s="76">
        <v>1.1000000000000001</v>
      </c>
      <c r="E5" s="76">
        <v>1.1000000000000001</v>
      </c>
    </row>
    <row r="6" spans="1:5">
      <c r="A6" t="s">
        <v>153</v>
      </c>
      <c r="B6" s="76">
        <v>3.351</v>
      </c>
      <c r="C6" s="76">
        <v>1.681</v>
      </c>
      <c r="D6" s="76">
        <v>3.351</v>
      </c>
      <c r="E6" s="76">
        <v>1.681</v>
      </c>
    </row>
    <row r="7" spans="1:5">
      <c r="A7" s="75" t="s">
        <v>154</v>
      </c>
      <c r="B7" s="76">
        <v>0.32500000000000001</v>
      </c>
      <c r="C7" s="76">
        <v>0.32500000000000001</v>
      </c>
      <c r="D7" s="76">
        <v>0.44</v>
      </c>
      <c r="E7" s="76">
        <v>0.44</v>
      </c>
    </row>
    <row r="8" spans="1:5">
      <c r="A8" s="75" t="s">
        <v>155</v>
      </c>
      <c r="B8" s="76">
        <v>2</v>
      </c>
      <c r="C8" s="76">
        <v>0</v>
      </c>
      <c r="D8" s="76">
        <v>2</v>
      </c>
      <c r="E8" s="76">
        <v>0</v>
      </c>
    </row>
    <row r="9" spans="1:5">
      <c r="A9" s="75" t="s">
        <v>156</v>
      </c>
      <c r="B9" s="76">
        <v>2.5</v>
      </c>
      <c r="C9" s="76">
        <v>0</v>
      </c>
      <c r="D9" s="76">
        <v>2.5</v>
      </c>
      <c r="E9" s="76">
        <v>0</v>
      </c>
    </row>
    <row r="12" spans="1:5">
      <c r="A12" s="80" t="s">
        <v>157</v>
      </c>
    </row>
    <row r="14" spans="1:5">
      <c r="A14" s="75" t="s">
        <v>158</v>
      </c>
      <c r="B14" s="76">
        <v>7</v>
      </c>
    </row>
    <row r="15" spans="1:5">
      <c r="A15" s="75" t="s">
        <v>159</v>
      </c>
      <c r="B15" s="76">
        <v>8</v>
      </c>
    </row>
    <row r="16" spans="1:5">
      <c r="A16" s="75" t="s">
        <v>160</v>
      </c>
      <c r="B16" s="76">
        <v>9</v>
      </c>
    </row>
    <row r="18" spans="1:2">
      <c r="A18" s="80" t="s">
        <v>161</v>
      </c>
    </row>
    <row r="20" spans="1:2">
      <c r="A20" s="75" t="s">
        <v>47</v>
      </c>
      <c r="B20" s="76">
        <v>10</v>
      </c>
    </row>
    <row r="21" spans="1:2">
      <c r="A21" s="75" t="s">
        <v>52</v>
      </c>
      <c r="B21" s="76">
        <f>50/5.5</f>
        <v>9.0909090909090917</v>
      </c>
    </row>
    <row r="23" spans="1:2">
      <c r="A23" s="80" t="s">
        <v>74</v>
      </c>
    </row>
    <row r="24" spans="1:2">
      <c r="A24" s="75" t="s">
        <v>162</v>
      </c>
      <c r="B24" s="76">
        <v>990</v>
      </c>
    </row>
    <row r="25" spans="1:2">
      <c r="A25" s="75" t="s">
        <v>163</v>
      </c>
      <c r="B25" s="76">
        <v>3.5</v>
      </c>
    </row>
    <row r="26" spans="1:2">
      <c r="A26" s="75" t="s">
        <v>164</v>
      </c>
      <c r="B26" s="76">
        <v>10</v>
      </c>
    </row>
    <row r="27" spans="1:2">
      <c r="A27" s="75" t="s">
        <v>165</v>
      </c>
      <c r="B27" s="76">
        <v>8</v>
      </c>
    </row>
    <row r="28" spans="1:2">
      <c r="A28" s="75" t="s">
        <v>166</v>
      </c>
      <c r="B28" s="76">
        <v>11.5</v>
      </c>
    </row>
    <row r="30" spans="1:2">
      <c r="A30" s="80" t="s">
        <v>167</v>
      </c>
    </row>
    <row r="31" spans="1:2">
      <c r="B31" s="76">
        <v>21150</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e260bc1e-864e-4791-b86c-639d3a4b3cb7">
      <Terms xmlns="http://schemas.microsoft.com/office/infopath/2007/PartnerControls"/>
    </lcf76f155ced4ddcb4097134ff3c332f>
    <SharedWithUsers xmlns="835737f3-bda8-4efe-879d-d8d71e86f0d5">
      <UserInfo>
        <DisplayName>Cardicchi Sandra</DisplayName>
        <AccountId>9</AccountId>
        <AccountType/>
      </UserInfo>
      <UserInfo>
        <DisplayName>Odiet Pierre-André</DisplayName>
        <AccountId>6</AccountId>
        <AccountType/>
      </UserInfo>
    </SharedWithUser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8641480E7343BC4294767F1DA742B8A5" ma:contentTypeVersion="13" ma:contentTypeDescription="Crée un document." ma:contentTypeScope="" ma:versionID="36ccebe0b4d112482420a849fa2351c1">
  <xsd:schema xmlns:xsd="http://www.w3.org/2001/XMLSchema" xmlns:xs="http://www.w3.org/2001/XMLSchema" xmlns:p="http://schemas.microsoft.com/office/2006/metadata/properties" xmlns:ns2="e260bc1e-864e-4791-b86c-639d3a4b3cb7" xmlns:ns3="835737f3-bda8-4efe-879d-d8d71e86f0d5" targetNamespace="http://schemas.microsoft.com/office/2006/metadata/properties" ma:root="true" ma:fieldsID="0229f7688acec883615f7ac3b304df4c" ns2:_="" ns3:_="">
    <xsd:import namespace="e260bc1e-864e-4791-b86c-639d3a4b3cb7"/>
    <xsd:import namespace="835737f3-bda8-4efe-879d-d8d71e86f0d5"/>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2:MediaServiceOCR"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60bc1e-864e-4791-b86c-639d3a4b3cb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8" nillable="true" ma:taxonomy="true" ma:internalName="lcf76f155ced4ddcb4097134ff3c332f" ma:taxonomyFieldName="MediaServiceImageTags" ma:displayName="Balises d’images" ma:readOnly="false" ma:fieldId="{5cf76f15-5ced-4ddc-b409-7134ff3c332f}" ma:taxonomyMulti="true" ma:sspId="6ee0a7d4-03bd-457a-9d9a-0899bbec80de"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SearchProperties" ma:index="20"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35737f3-bda8-4efe-879d-d8d71e86f0d5" elementFormDefault="qualified">
    <xsd:import namespace="http://schemas.microsoft.com/office/2006/documentManagement/types"/>
    <xsd:import namespace="http://schemas.microsoft.com/office/infopath/2007/PartnerControls"/>
    <xsd:element name="SharedWithUsers" ma:index="15" nillable="true" ma:displayName="Partagé avec"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Partagé avec dé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249F862-19CE-46C0-9A34-490339514274}"/>
</file>

<file path=customXml/itemProps2.xml><?xml version="1.0" encoding="utf-8"?>
<ds:datastoreItem xmlns:ds="http://schemas.openxmlformats.org/officeDocument/2006/customXml" ds:itemID="{ABB6B660-0B56-4461-90A3-700E75394A49}"/>
</file>

<file path=customXml/itemProps3.xml><?xml version="1.0" encoding="utf-8"?>
<ds:datastoreItem xmlns:ds="http://schemas.openxmlformats.org/officeDocument/2006/customXml" ds:itemID="{0058DCC0-B9DA-42D9-93EA-8A4A889B9025}"/>
</file>

<file path=docProps/app.xml><?xml version="1.0" encoding="utf-8"?>
<Properties xmlns="http://schemas.openxmlformats.org/officeDocument/2006/extended-properties" xmlns:vt="http://schemas.openxmlformats.org/officeDocument/2006/docPropsVTypes">
  <Application>Microsoft Excel Online</Application>
  <Manager/>
  <Company>RCJU</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fri2</dc:creator>
  <cp:keywords/>
  <dc:description/>
  <cp:lastModifiedBy>Odiet Pierre-André</cp:lastModifiedBy>
  <cp:revision/>
  <dcterms:created xsi:type="dcterms:W3CDTF">2005-10-28T12:44:54Z</dcterms:created>
  <dcterms:modified xsi:type="dcterms:W3CDTF">2024-03-26T16:50:29Z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0x0101008641480E7343BC4294767F1DA742B8A5</vt:lpwstr>
  </property>
  <property fmtid="{D5CDD505-2E9C-101B-9397-08002B2CF9AE}" pid="3" name="Order">
    <vt:r8>569800</vt:r8>
  </property>
  <property fmtid="{D5CDD505-2E9C-101B-9397-08002B2CF9AE}" pid="4" name="MediaServiceImageTags">
    <vt:lpwstr/>
  </property>
</Properties>
</file>